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hike2\"/>
    </mc:Choice>
  </mc:AlternateContent>
  <xr:revisionPtr revIDLastSave="0" documentId="13_ncr:1_{5B6B6CA5-D9B2-4F49-B4A7-DF258EFFC84D}" xr6:coauthVersionLast="47" xr6:coauthVersionMax="47" xr10:uidLastSave="{00000000-0000-0000-0000-000000000000}"/>
  <bookViews>
    <workbookView xWindow="0" yWindow="2220" windowWidth="23040" windowHeight="18180" activeTab="2" xr2:uid="{00000000-000D-0000-FFFF-FFFF00000000}"/>
  </bookViews>
  <sheets>
    <sheet name="CoverSheet" sheetId="2" r:id="rId1"/>
    <sheet name="Hikes" sheetId="1" r:id="rId2"/>
    <sheet name="DownloadFiles" sheetId="4" r:id="rId3"/>
  </sheets>
  <definedNames>
    <definedName name="HikeName">Hikes!$A:$A</definedName>
    <definedName name="_xlnm.Print_Area" localSheetId="1">Hikes!$A$1:$S$158</definedName>
    <definedName name="_xlnm.Print_Titles" localSheetId="1">Hikes!$1:$1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8" i="4" l="1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C2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Q73" i="1"/>
  <c r="O73" i="1"/>
  <c r="N73" i="1"/>
  <c r="M73" i="1"/>
  <c r="P73" i="1" s="1"/>
  <c r="C73" i="1"/>
  <c r="B73" i="1"/>
  <c r="C145" i="1"/>
  <c r="B145" i="1"/>
  <c r="Q146" i="1"/>
  <c r="Q145" i="1"/>
  <c r="O145" i="1"/>
  <c r="N145" i="1"/>
  <c r="M145" i="1"/>
  <c r="P145" i="1" s="1"/>
  <c r="Q49" i="1"/>
  <c r="O49" i="1"/>
  <c r="N49" i="1"/>
  <c r="M49" i="1"/>
  <c r="C49" i="1"/>
  <c r="B49" i="1"/>
  <c r="Q100" i="1"/>
  <c r="O100" i="1"/>
  <c r="N100" i="1"/>
  <c r="C100" i="1"/>
  <c r="B100" i="1"/>
  <c r="M100" i="1"/>
  <c r="P100" i="1" s="1"/>
  <c r="N130" i="1"/>
  <c r="G73" i="1" l="1"/>
  <c r="D73" i="1"/>
  <c r="G145" i="1"/>
  <c r="D145" i="1"/>
  <c r="G49" i="1"/>
  <c r="P49" i="1"/>
  <c r="D49" i="1" s="1"/>
  <c r="D100" i="1"/>
  <c r="G100" i="1"/>
  <c r="Q27" i="1"/>
  <c r="Q57" i="1"/>
  <c r="Q44" i="1"/>
  <c r="Q90" i="1"/>
  <c r="Q25" i="1"/>
  <c r="Q37" i="1"/>
  <c r="Q117" i="1"/>
  <c r="Q133" i="1"/>
  <c r="Q152" i="1"/>
  <c r="Q105" i="1"/>
  <c r="Q118" i="1"/>
  <c r="Q23" i="1"/>
  <c r="Q134" i="1"/>
  <c r="Q131" i="1"/>
  <c r="Q98" i="1"/>
  <c r="Q114" i="1"/>
  <c r="Q97" i="1"/>
  <c r="Q21" i="1"/>
  <c r="Q12" i="1"/>
  <c r="Q33" i="1"/>
  <c r="Q22" i="1"/>
  <c r="Q70" i="1"/>
  <c r="Q127" i="1"/>
  <c r="Q115" i="1"/>
  <c r="Q108" i="1"/>
  <c r="Q76" i="1"/>
  <c r="Q155" i="1"/>
  <c r="Q64" i="1"/>
  <c r="Q121" i="1"/>
  <c r="Q79" i="1"/>
  <c r="Q2" i="1"/>
  <c r="Q111" i="1"/>
  <c r="Q103" i="1"/>
  <c r="Q112" i="1"/>
  <c r="Q110" i="1"/>
  <c r="Q132" i="1"/>
  <c r="Q126" i="1"/>
  <c r="Q34" i="1"/>
  <c r="Q135" i="1"/>
  <c r="Q66" i="1"/>
  <c r="Q149" i="1"/>
  <c r="Q113" i="1"/>
  <c r="Q89" i="1"/>
  <c r="Q50" i="1"/>
  <c r="Q10" i="1"/>
  <c r="Q47" i="1"/>
  <c r="Q62" i="1"/>
  <c r="Q39" i="1"/>
  <c r="Q38" i="1"/>
  <c r="Q68" i="1"/>
  <c r="Q137" i="1"/>
  <c r="Q77" i="1"/>
  <c r="Q11" i="1"/>
  <c r="Q72" i="1"/>
  <c r="Q75" i="1"/>
  <c r="Q15" i="1"/>
  <c r="Q69" i="1"/>
  <c r="Q151" i="1"/>
  <c r="Q109" i="1"/>
  <c r="Q45" i="1"/>
  <c r="Q74" i="1"/>
  <c r="Q101" i="1"/>
  <c r="Q85" i="1"/>
  <c r="Q123" i="1"/>
  <c r="Q92" i="1"/>
  <c r="Q156" i="1"/>
  <c r="Q153" i="1"/>
  <c r="Q88" i="1"/>
  <c r="Q7" i="1"/>
  <c r="Q14" i="1"/>
  <c r="Q154" i="1"/>
  <c r="Q3" i="1"/>
  <c r="Q13" i="1"/>
  <c r="Q71" i="1"/>
  <c r="Q140" i="1"/>
  <c r="Q65" i="1"/>
  <c r="Q139" i="1"/>
  <c r="Q144" i="1"/>
  <c r="Q102" i="1"/>
  <c r="Q107" i="1"/>
  <c r="Q28" i="1"/>
  <c r="Q16" i="1"/>
  <c r="Q9" i="1"/>
  <c r="Q32" i="1"/>
  <c r="Q157" i="1"/>
  <c r="Q18" i="1"/>
  <c r="Q55" i="1"/>
  <c r="Q147" i="1"/>
  <c r="Q81" i="1"/>
  <c r="Q148" i="1"/>
  <c r="Q104" i="1"/>
  <c r="Q87" i="1"/>
  <c r="Q106" i="1"/>
  <c r="Q138" i="1"/>
  <c r="Q58" i="1"/>
  <c r="Q35" i="1"/>
  <c r="Q84" i="1"/>
  <c r="Q120" i="1"/>
  <c r="Q116" i="1"/>
  <c r="Q59" i="1"/>
  <c r="Q93" i="1"/>
  <c r="Q83" i="1"/>
  <c r="Q17" i="1"/>
  <c r="Q61" i="1"/>
  <c r="Q56" i="1"/>
  <c r="Q30" i="1"/>
  <c r="Q53" i="1"/>
  <c r="Q136" i="1"/>
  <c r="Q124" i="1"/>
  <c r="Q4" i="1"/>
  <c r="Q82" i="1"/>
  <c r="Q60" i="1"/>
  <c r="Q143" i="1"/>
  <c r="Q129" i="1"/>
  <c r="Q19" i="1"/>
  <c r="Q48" i="1"/>
  <c r="Q150" i="1"/>
  <c r="Q158" i="1"/>
  <c r="Q142" i="1"/>
  <c r="Q119" i="1"/>
  <c r="Q8" i="1"/>
  <c r="Q54" i="1"/>
  <c r="Q122" i="1"/>
  <c r="Q130" i="1"/>
  <c r="Q29" i="1"/>
  <c r="Q20" i="1"/>
  <c r="Q125" i="1"/>
  <c r="Q95" i="1"/>
  <c r="Q42" i="1"/>
  <c r="Q5" i="1"/>
  <c r="Q78" i="1"/>
  <c r="Q67" i="1"/>
  <c r="Q96" i="1"/>
  <c r="Q26" i="1"/>
  <c r="Q128" i="1"/>
  <c r="Q86" i="1"/>
  <c r="Q6" i="1"/>
  <c r="Q36" i="1"/>
  <c r="Q99" i="1"/>
  <c r="Q31" i="1"/>
  <c r="Q24" i="1"/>
  <c r="Q43" i="1"/>
  <c r="Q52" i="1"/>
  <c r="Q141" i="1"/>
  <c r="Q41" i="1"/>
  <c r="Q94" i="1"/>
  <c r="Q80" i="1"/>
  <c r="Q51" i="1"/>
  <c r="Q40" i="1"/>
  <c r="Q63" i="1"/>
  <c r="Q91" i="1"/>
  <c r="Q46" i="1"/>
  <c r="O158" i="1"/>
  <c r="O142" i="1"/>
  <c r="O119" i="1"/>
  <c r="O8" i="1"/>
  <c r="O54" i="1"/>
  <c r="O122" i="1"/>
  <c r="O130" i="1"/>
  <c r="O29" i="1"/>
  <c r="O146" i="1"/>
  <c r="O20" i="1"/>
  <c r="O125" i="1"/>
  <c r="O95" i="1"/>
  <c r="O42" i="1"/>
  <c r="O5" i="1"/>
  <c r="O78" i="1"/>
  <c r="O67" i="1"/>
  <c r="O96" i="1"/>
  <c r="O26" i="1"/>
  <c r="O128" i="1"/>
  <c r="O86" i="1"/>
  <c r="O6" i="1"/>
  <c r="O36" i="1"/>
  <c r="O99" i="1"/>
  <c r="O31" i="1"/>
  <c r="O24" i="1"/>
  <c r="O43" i="1"/>
  <c r="O52" i="1"/>
  <c r="O141" i="1"/>
  <c r="O41" i="1"/>
  <c r="O94" i="1"/>
  <c r="O80" i="1"/>
  <c r="O51" i="1"/>
  <c r="O40" i="1"/>
  <c r="O63" i="1"/>
  <c r="O91" i="1"/>
  <c r="O55" i="1"/>
  <c r="O147" i="1"/>
  <c r="O81" i="1"/>
  <c r="O148" i="1"/>
  <c r="O104" i="1"/>
  <c r="O87" i="1"/>
  <c r="O106" i="1"/>
  <c r="O138" i="1"/>
  <c r="O58" i="1"/>
  <c r="O35" i="1"/>
  <c r="O84" i="1"/>
  <c r="O120" i="1"/>
  <c r="O116" i="1"/>
  <c r="O59" i="1"/>
  <c r="O93" i="1"/>
  <c r="O83" i="1"/>
  <c r="O17" i="1"/>
  <c r="O61" i="1"/>
  <c r="O56" i="1"/>
  <c r="O30" i="1"/>
  <c r="O53" i="1"/>
  <c r="O136" i="1"/>
  <c r="O124" i="1"/>
  <c r="O4" i="1"/>
  <c r="O82" i="1"/>
  <c r="O60" i="1"/>
  <c r="O143" i="1"/>
  <c r="O129" i="1"/>
  <c r="O19" i="1"/>
  <c r="O48" i="1"/>
  <c r="O150" i="1"/>
  <c r="O27" i="1"/>
  <c r="O57" i="1"/>
  <c r="O44" i="1"/>
  <c r="O90" i="1"/>
  <c r="O25" i="1"/>
  <c r="O37" i="1"/>
  <c r="O117" i="1"/>
  <c r="O133" i="1"/>
  <c r="O152" i="1"/>
  <c r="O105" i="1"/>
  <c r="O118" i="1"/>
  <c r="O23" i="1"/>
  <c r="O134" i="1"/>
  <c r="O131" i="1"/>
  <c r="O98" i="1"/>
  <c r="O114" i="1"/>
  <c r="O97" i="1"/>
  <c r="O21" i="1"/>
  <c r="O12" i="1"/>
  <c r="O33" i="1"/>
  <c r="O22" i="1"/>
  <c r="O70" i="1"/>
  <c r="O127" i="1"/>
  <c r="O115" i="1"/>
  <c r="O108" i="1"/>
  <c r="O76" i="1"/>
  <c r="O155" i="1"/>
  <c r="O64" i="1"/>
  <c r="O121" i="1"/>
  <c r="O79" i="1"/>
  <c r="O2" i="1"/>
  <c r="O111" i="1"/>
  <c r="O103" i="1"/>
  <c r="O112" i="1"/>
  <c r="O110" i="1"/>
  <c r="O132" i="1"/>
  <c r="O126" i="1"/>
  <c r="O34" i="1"/>
  <c r="O135" i="1"/>
  <c r="O66" i="1"/>
  <c r="O149" i="1"/>
  <c r="O113" i="1"/>
  <c r="O89" i="1"/>
  <c r="O50" i="1"/>
  <c r="O10" i="1"/>
  <c r="O47" i="1"/>
  <c r="O62" i="1"/>
  <c r="O39" i="1"/>
  <c r="O38" i="1"/>
  <c r="O68" i="1"/>
  <c r="O137" i="1"/>
  <c r="O77" i="1"/>
  <c r="O11" i="1"/>
  <c r="O72" i="1"/>
  <c r="O75" i="1"/>
  <c r="O15" i="1"/>
  <c r="O69" i="1"/>
  <c r="O151" i="1"/>
  <c r="O109" i="1"/>
  <c r="O45" i="1"/>
  <c r="O74" i="1"/>
  <c r="O101" i="1"/>
  <c r="O85" i="1"/>
  <c r="O123" i="1"/>
  <c r="O92" i="1"/>
  <c r="O156" i="1"/>
  <c r="O153" i="1"/>
  <c r="O88" i="1"/>
  <c r="O7" i="1"/>
  <c r="O14" i="1"/>
  <c r="O154" i="1"/>
  <c r="O3" i="1"/>
  <c r="O13" i="1"/>
  <c r="O71" i="1"/>
  <c r="O140" i="1"/>
  <c r="O65" i="1"/>
  <c r="O139" i="1"/>
  <c r="O144" i="1"/>
  <c r="O102" i="1"/>
  <c r="O107" i="1"/>
  <c r="O28" i="1"/>
  <c r="O16" i="1"/>
  <c r="O9" i="1"/>
  <c r="O32" i="1"/>
  <c r="O157" i="1"/>
  <c r="O18" i="1"/>
  <c r="O46" i="1"/>
  <c r="N158" i="1"/>
  <c r="N142" i="1"/>
  <c r="N119" i="1"/>
  <c r="N8" i="1"/>
  <c r="N54" i="1"/>
  <c r="N122" i="1"/>
  <c r="N29" i="1"/>
  <c r="N146" i="1"/>
  <c r="N20" i="1"/>
  <c r="N125" i="1"/>
  <c r="N95" i="1"/>
  <c r="N42" i="1"/>
  <c r="N5" i="1"/>
  <c r="N78" i="1"/>
  <c r="N67" i="1"/>
  <c r="N96" i="1"/>
  <c r="N26" i="1"/>
  <c r="N128" i="1"/>
  <c r="N86" i="1"/>
  <c r="N6" i="1"/>
  <c r="N36" i="1"/>
  <c r="N99" i="1"/>
  <c r="N31" i="1"/>
  <c r="N24" i="1"/>
  <c r="N43" i="1"/>
  <c r="N52" i="1"/>
  <c r="N141" i="1"/>
  <c r="N41" i="1"/>
  <c r="N94" i="1"/>
  <c r="N80" i="1"/>
  <c r="N51" i="1"/>
  <c r="N40" i="1"/>
  <c r="N63" i="1"/>
  <c r="N91" i="1"/>
  <c r="N55" i="1"/>
  <c r="N147" i="1"/>
  <c r="N81" i="1"/>
  <c r="N148" i="1"/>
  <c r="N104" i="1"/>
  <c r="N87" i="1"/>
  <c r="N106" i="1"/>
  <c r="N138" i="1"/>
  <c r="N58" i="1"/>
  <c r="N35" i="1"/>
  <c r="N84" i="1"/>
  <c r="N120" i="1"/>
  <c r="N116" i="1"/>
  <c r="N59" i="1"/>
  <c r="N93" i="1"/>
  <c r="N83" i="1"/>
  <c r="N17" i="1"/>
  <c r="N61" i="1"/>
  <c r="N56" i="1"/>
  <c r="N30" i="1"/>
  <c r="N53" i="1"/>
  <c r="N136" i="1"/>
  <c r="N124" i="1"/>
  <c r="N4" i="1"/>
  <c r="N82" i="1"/>
  <c r="N60" i="1"/>
  <c r="N143" i="1"/>
  <c r="N129" i="1"/>
  <c r="N19" i="1"/>
  <c r="N48" i="1"/>
  <c r="N150" i="1"/>
  <c r="N27" i="1"/>
  <c r="N57" i="1"/>
  <c r="N44" i="1"/>
  <c r="N90" i="1"/>
  <c r="N25" i="1"/>
  <c r="N37" i="1"/>
  <c r="N117" i="1"/>
  <c r="N133" i="1"/>
  <c r="N152" i="1"/>
  <c r="N105" i="1"/>
  <c r="N118" i="1"/>
  <c r="N23" i="1"/>
  <c r="N134" i="1"/>
  <c r="N131" i="1"/>
  <c r="N98" i="1"/>
  <c r="N114" i="1"/>
  <c r="N97" i="1"/>
  <c r="N21" i="1"/>
  <c r="N12" i="1"/>
  <c r="N33" i="1"/>
  <c r="N22" i="1"/>
  <c r="N70" i="1"/>
  <c r="N127" i="1"/>
  <c r="N115" i="1"/>
  <c r="N108" i="1"/>
  <c r="N76" i="1"/>
  <c r="N155" i="1"/>
  <c r="N64" i="1"/>
  <c r="N121" i="1"/>
  <c r="N79" i="1"/>
  <c r="N2" i="1"/>
  <c r="N111" i="1"/>
  <c r="N103" i="1"/>
  <c r="N112" i="1"/>
  <c r="N110" i="1"/>
  <c r="N132" i="1"/>
  <c r="N126" i="1"/>
  <c r="N34" i="1"/>
  <c r="N135" i="1"/>
  <c r="N66" i="1"/>
  <c r="N149" i="1"/>
  <c r="N113" i="1"/>
  <c r="N89" i="1"/>
  <c r="N50" i="1"/>
  <c r="N10" i="1"/>
  <c r="N47" i="1"/>
  <c r="N62" i="1"/>
  <c r="N39" i="1"/>
  <c r="N38" i="1"/>
  <c r="N68" i="1"/>
  <c r="N137" i="1"/>
  <c r="N77" i="1"/>
  <c r="N11" i="1"/>
  <c r="N72" i="1"/>
  <c r="N75" i="1"/>
  <c r="N15" i="1"/>
  <c r="N69" i="1"/>
  <c r="N151" i="1"/>
  <c r="N109" i="1"/>
  <c r="N45" i="1"/>
  <c r="N74" i="1"/>
  <c r="N101" i="1"/>
  <c r="N85" i="1"/>
  <c r="N123" i="1"/>
  <c r="N92" i="1"/>
  <c r="N156" i="1"/>
  <c r="N153" i="1"/>
  <c r="N88" i="1"/>
  <c r="N7" i="1"/>
  <c r="N14" i="1"/>
  <c r="N154" i="1"/>
  <c r="N3" i="1"/>
  <c r="N13" i="1"/>
  <c r="N71" i="1"/>
  <c r="N140" i="1"/>
  <c r="N65" i="1"/>
  <c r="N139" i="1"/>
  <c r="N144" i="1"/>
  <c r="N102" i="1"/>
  <c r="N107" i="1"/>
  <c r="N28" i="1"/>
  <c r="N16" i="1"/>
  <c r="N9" i="1"/>
  <c r="N32" i="1"/>
  <c r="N157" i="1"/>
  <c r="N18" i="1"/>
  <c r="N46" i="1"/>
  <c r="A2" i="4"/>
  <c r="A1" i="4"/>
  <c r="B3" i="2" l="1"/>
  <c r="C3" i="1"/>
  <c r="C4" i="1"/>
  <c r="C5" i="1"/>
  <c r="C6" i="1"/>
  <c r="C7" i="1"/>
  <c r="C8" i="1"/>
  <c r="C31" i="1"/>
  <c r="C9" i="1"/>
  <c r="C10" i="1"/>
  <c r="C11" i="1"/>
  <c r="C14" i="1"/>
  <c r="C13" i="1"/>
  <c r="C15" i="1"/>
  <c r="C16" i="1"/>
  <c r="C122" i="1"/>
  <c r="C17" i="1"/>
  <c r="C18" i="1"/>
  <c r="C19" i="1"/>
  <c r="C20" i="1"/>
  <c r="C21" i="1"/>
  <c r="C23" i="1"/>
  <c r="C22" i="1"/>
  <c r="C24" i="1"/>
  <c r="C25" i="1"/>
  <c r="C26" i="1"/>
  <c r="C27" i="1"/>
  <c r="C28" i="1"/>
  <c r="C29" i="1"/>
  <c r="C30" i="1"/>
  <c r="C32" i="1"/>
  <c r="C125" i="1"/>
  <c r="C33" i="1"/>
  <c r="C34" i="1"/>
  <c r="C35" i="1"/>
  <c r="C36" i="1"/>
  <c r="C37" i="1"/>
  <c r="C38" i="1"/>
  <c r="C39" i="1"/>
  <c r="C40" i="1"/>
  <c r="C41" i="1"/>
  <c r="C12" i="1"/>
  <c r="C42" i="1"/>
  <c r="C43" i="1"/>
  <c r="C44" i="1"/>
  <c r="C45" i="1"/>
  <c r="C46" i="1"/>
  <c r="C126" i="1"/>
  <c r="C47" i="1"/>
  <c r="C48" i="1"/>
  <c r="C50" i="1"/>
  <c r="C51" i="1"/>
  <c r="C52" i="1"/>
  <c r="C53" i="1"/>
  <c r="C54" i="1"/>
  <c r="C55" i="1"/>
  <c r="C56" i="1"/>
  <c r="C58" i="1"/>
  <c r="C57" i="1"/>
  <c r="C59" i="1"/>
  <c r="C60" i="1"/>
  <c r="C61" i="1"/>
  <c r="C62" i="1"/>
  <c r="C63" i="1"/>
  <c r="C64" i="1"/>
  <c r="C66" i="1"/>
  <c r="C65" i="1"/>
  <c r="C67" i="1"/>
  <c r="C68" i="1"/>
  <c r="C69" i="1"/>
  <c r="C70" i="1"/>
  <c r="C71" i="1"/>
  <c r="C72" i="1"/>
  <c r="C74" i="1"/>
  <c r="C75" i="1"/>
  <c r="C76" i="1"/>
  <c r="C77" i="1"/>
  <c r="C79" i="1"/>
  <c r="C80" i="1"/>
  <c r="C81" i="1"/>
  <c r="C82" i="1"/>
  <c r="C83" i="1"/>
  <c r="C84" i="1"/>
  <c r="C86" i="1"/>
  <c r="C87" i="1"/>
  <c r="C88" i="1"/>
  <c r="C89" i="1"/>
  <c r="C93" i="1"/>
  <c r="C94" i="1"/>
  <c r="C95" i="1"/>
  <c r="C96" i="1"/>
  <c r="C97" i="1"/>
  <c r="C99" i="1"/>
  <c r="C78" i="1"/>
  <c r="C140" i="1"/>
  <c r="C85" i="1"/>
  <c r="C98" i="1"/>
  <c r="C101" i="1"/>
  <c r="C102" i="1"/>
  <c r="C105" i="1"/>
  <c r="C103" i="1"/>
  <c r="C104" i="1"/>
  <c r="C106" i="1"/>
  <c r="C107" i="1"/>
  <c r="C108" i="1"/>
  <c r="C109" i="1"/>
  <c r="C110" i="1"/>
  <c r="C112" i="1"/>
  <c r="C113" i="1"/>
  <c r="C114" i="1"/>
  <c r="C116" i="1"/>
  <c r="C115" i="1"/>
  <c r="C117" i="1"/>
  <c r="C118" i="1"/>
  <c r="C119" i="1"/>
  <c r="C120" i="1"/>
  <c r="C111" i="1"/>
  <c r="C121" i="1"/>
  <c r="C123" i="1"/>
  <c r="C124" i="1"/>
  <c r="C128" i="1"/>
  <c r="C127" i="1"/>
  <c r="C129" i="1"/>
  <c r="C130" i="1"/>
  <c r="C131" i="1"/>
  <c r="C132" i="1"/>
  <c r="C133" i="1"/>
  <c r="C134" i="1"/>
  <c r="C135" i="1"/>
  <c r="C136" i="1"/>
  <c r="C138" i="1"/>
  <c r="C137" i="1"/>
  <c r="C139" i="1"/>
  <c r="C141" i="1"/>
  <c r="C142" i="1"/>
  <c r="C90" i="1"/>
  <c r="C91" i="1"/>
  <c r="C143" i="1"/>
  <c r="C144" i="1"/>
  <c r="C92" i="1"/>
  <c r="C146" i="1"/>
  <c r="C148" i="1"/>
  <c r="C147" i="1"/>
  <c r="C150" i="1"/>
  <c r="C149" i="1"/>
  <c r="C151" i="1"/>
  <c r="C152" i="1"/>
  <c r="C153" i="1"/>
  <c r="C154" i="1"/>
  <c r="C155" i="1"/>
  <c r="C156" i="1"/>
  <c r="C157" i="1"/>
  <c r="C158" i="1"/>
  <c r="C2" i="1"/>
  <c r="B3" i="1"/>
  <c r="B4" i="1"/>
  <c r="B5" i="1"/>
  <c r="B6" i="1"/>
  <c r="B7" i="1"/>
  <c r="B8" i="1"/>
  <c r="B31" i="1"/>
  <c r="B9" i="1"/>
  <c r="B10" i="1"/>
  <c r="B11" i="1"/>
  <c r="B14" i="1"/>
  <c r="B13" i="1"/>
  <c r="B15" i="1"/>
  <c r="B16" i="1"/>
  <c r="B122" i="1"/>
  <c r="B17" i="1"/>
  <c r="B18" i="1"/>
  <c r="B19" i="1"/>
  <c r="B20" i="1"/>
  <c r="B21" i="1"/>
  <c r="B23" i="1"/>
  <c r="B22" i="1"/>
  <c r="B24" i="1"/>
  <c r="B25" i="1"/>
  <c r="B26" i="1"/>
  <c r="B27" i="1"/>
  <c r="B28" i="1"/>
  <c r="B29" i="1"/>
  <c r="B30" i="1"/>
  <c r="B32" i="1"/>
  <c r="B125" i="1"/>
  <c r="B33" i="1"/>
  <c r="B34" i="1"/>
  <c r="B35" i="1"/>
  <c r="B36" i="1"/>
  <c r="B37" i="1"/>
  <c r="B38" i="1"/>
  <c r="B39" i="1"/>
  <c r="B40" i="1"/>
  <c r="B41" i="1"/>
  <c r="B12" i="1"/>
  <c r="B42" i="1"/>
  <c r="B43" i="1"/>
  <c r="B44" i="1"/>
  <c r="B45" i="1"/>
  <c r="B46" i="1"/>
  <c r="B126" i="1"/>
  <c r="B47" i="1"/>
  <c r="B48" i="1"/>
  <c r="B50" i="1"/>
  <c r="B51" i="1"/>
  <c r="B52" i="1"/>
  <c r="B53" i="1"/>
  <c r="B54" i="1"/>
  <c r="B55" i="1"/>
  <c r="B56" i="1"/>
  <c r="B58" i="1"/>
  <c r="B57" i="1"/>
  <c r="B59" i="1"/>
  <c r="B60" i="1"/>
  <c r="B61" i="1"/>
  <c r="B62" i="1"/>
  <c r="B63" i="1"/>
  <c r="B64" i="1"/>
  <c r="B66" i="1"/>
  <c r="B65" i="1"/>
  <c r="B67" i="1"/>
  <c r="B68" i="1"/>
  <c r="B69" i="1"/>
  <c r="B70" i="1"/>
  <c r="B71" i="1"/>
  <c r="B72" i="1"/>
  <c r="B74" i="1"/>
  <c r="B75" i="1"/>
  <c r="B76" i="1"/>
  <c r="B77" i="1"/>
  <c r="B79" i="1"/>
  <c r="B80" i="1"/>
  <c r="B81" i="1"/>
  <c r="B82" i="1"/>
  <c r="B83" i="1"/>
  <c r="B84" i="1"/>
  <c r="B86" i="1"/>
  <c r="B87" i="1"/>
  <c r="B88" i="1"/>
  <c r="B89" i="1"/>
  <c r="B93" i="1"/>
  <c r="B94" i="1"/>
  <c r="B95" i="1"/>
  <c r="B96" i="1"/>
  <c r="B97" i="1"/>
  <c r="B99" i="1"/>
  <c r="B78" i="1"/>
  <c r="B140" i="1"/>
  <c r="B85" i="1"/>
  <c r="B98" i="1"/>
  <c r="B101" i="1"/>
  <c r="B102" i="1"/>
  <c r="B105" i="1"/>
  <c r="B103" i="1"/>
  <c r="B104" i="1"/>
  <c r="B106" i="1"/>
  <c r="B107" i="1"/>
  <c r="B108" i="1"/>
  <c r="B109" i="1"/>
  <c r="B110" i="1"/>
  <c r="B112" i="1"/>
  <c r="B113" i="1"/>
  <c r="B114" i="1"/>
  <c r="B116" i="1"/>
  <c r="B115" i="1"/>
  <c r="B117" i="1"/>
  <c r="B118" i="1"/>
  <c r="B119" i="1"/>
  <c r="B120" i="1"/>
  <c r="B111" i="1"/>
  <c r="B121" i="1"/>
  <c r="B123" i="1"/>
  <c r="B124" i="1"/>
  <c r="B128" i="1"/>
  <c r="B127" i="1"/>
  <c r="B129" i="1"/>
  <c r="B130" i="1"/>
  <c r="B131" i="1"/>
  <c r="B132" i="1"/>
  <c r="B133" i="1"/>
  <c r="B134" i="1"/>
  <c r="B135" i="1"/>
  <c r="B136" i="1"/>
  <c r="B138" i="1"/>
  <c r="B137" i="1"/>
  <c r="B139" i="1"/>
  <c r="B141" i="1"/>
  <c r="B142" i="1"/>
  <c r="B90" i="1"/>
  <c r="B91" i="1"/>
  <c r="B143" i="1"/>
  <c r="B144" i="1"/>
  <c r="B92" i="1"/>
  <c r="B146" i="1"/>
  <c r="B148" i="1"/>
  <c r="B147" i="1"/>
  <c r="B150" i="1"/>
  <c r="B149" i="1"/>
  <c r="B151" i="1"/>
  <c r="B152" i="1"/>
  <c r="B153" i="1"/>
  <c r="B154" i="1"/>
  <c r="B155" i="1"/>
  <c r="B156" i="1"/>
  <c r="B157" i="1"/>
  <c r="B158" i="1"/>
  <c r="B2" i="1"/>
  <c r="M3" i="1"/>
  <c r="M4" i="1"/>
  <c r="M5" i="1"/>
  <c r="M6" i="1"/>
  <c r="M7" i="1"/>
  <c r="M8" i="1"/>
  <c r="M31" i="1"/>
  <c r="M9" i="1"/>
  <c r="M10" i="1"/>
  <c r="M11" i="1"/>
  <c r="M14" i="1"/>
  <c r="M13" i="1"/>
  <c r="M15" i="1"/>
  <c r="M16" i="1"/>
  <c r="M122" i="1"/>
  <c r="M17" i="1"/>
  <c r="M18" i="1"/>
  <c r="M19" i="1"/>
  <c r="M20" i="1"/>
  <c r="M21" i="1"/>
  <c r="M23" i="1"/>
  <c r="M22" i="1"/>
  <c r="M24" i="1"/>
  <c r="M25" i="1"/>
  <c r="M26" i="1"/>
  <c r="M27" i="1"/>
  <c r="M28" i="1"/>
  <c r="M29" i="1"/>
  <c r="M30" i="1"/>
  <c r="M32" i="1"/>
  <c r="M125" i="1"/>
  <c r="M33" i="1"/>
  <c r="M34" i="1"/>
  <c r="M35" i="1"/>
  <c r="M36" i="1"/>
  <c r="M37" i="1"/>
  <c r="M38" i="1"/>
  <c r="M39" i="1"/>
  <c r="M40" i="1"/>
  <c r="M41" i="1"/>
  <c r="M12" i="1"/>
  <c r="M42" i="1"/>
  <c r="M43" i="1"/>
  <c r="M44" i="1"/>
  <c r="M45" i="1"/>
  <c r="M46" i="1"/>
  <c r="M126" i="1"/>
  <c r="M47" i="1"/>
  <c r="M48" i="1"/>
  <c r="M50" i="1"/>
  <c r="M51" i="1"/>
  <c r="M52" i="1"/>
  <c r="M53" i="1"/>
  <c r="M54" i="1"/>
  <c r="M55" i="1"/>
  <c r="M56" i="1"/>
  <c r="M58" i="1"/>
  <c r="M57" i="1"/>
  <c r="M59" i="1"/>
  <c r="M60" i="1"/>
  <c r="M61" i="1"/>
  <c r="M62" i="1"/>
  <c r="M63" i="1"/>
  <c r="M64" i="1"/>
  <c r="M66" i="1"/>
  <c r="M65" i="1"/>
  <c r="M67" i="1"/>
  <c r="M68" i="1"/>
  <c r="M69" i="1"/>
  <c r="M70" i="1"/>
  <c r="M71" i="1"/>
  <c r="M72" i="1"/>
  <c r="M74" i="1"/>
  <c r="M75" i="1"/>
  <c r="M76" i="1"/>
  <c r="M77" i="1"/>
  <c r="M79" i="1"/>
  <c r="M80" i="1"/>
  <c r="M81" i="1"/>
  <c r="M82" i="1"/>
  <c r="M83" i="1"/>
  <c r="M84" i="1"/>
  <c r="M86" i="1"/>
  <c r="M87" i="1"/>
  <c r="M88" i="1"/>
  <c r="M89" i="1"/>
  <c r="M93" i="1"/>
  <c r="M94" i="1"/>
  <c r="M95" i="1"/>
  <c r="M96" i="1"/>
  <c r="M97" i="1"/>
  <c r="M99" i="1"/>
  <c r="M78" i="1"/>
  <c r="M140" i="1"/>
  <c r="M85" i="1"/>
  <c r="M98" i="1"/>
  <c r="M101" i="1"/>
  <c r="M102" i="1"/>
  <c r="M105" i="1"/>
  <c r="M103" i="1"/>
  <c r="M104" i="1"/>
  <c r="M106" i="1"/>
  <c r="M107" i="1"/>
  <c r="M108" i="1"/>
  <c r="M109" i="1"/>
  <c r="M110" i="1"/>
  <c r="M112" i="1"/>
  <c r="M113" i="1"/>
  <c r="M114" i="1"/>
  <c r="M116" i="1"/>
  <c r="M115" i="1"/>
  <c r="M117" i="1"/>
  <c r="M118" i="1"/>
  <c r="M119" i="1"/>
  <c r="M120" i="1"/>
  <c r="M111" i="1"/>
  <c r="M121" i="1"/>
  <c r="M123" i="1"/>
  <c r="M124" i="1"/>
  <c r="M128" i="1"/>
  <c r="M127" i="1"/>
  <c r="M129" i="1"/>
  <c r="M130" i="1"/>
  <c r="M131" i="1"/>
  <c r="M132" i="1"/>
  <c r="M133" i="1"/>
  <c r="M134" i="1"/>
  <c r="M135" i="1"/>
  <c r="M136" i="1"/>
  <c r="M138" i="1"/>
  <c r="M137" i="1"/>
  <c r="M139" i="1"/>
  <c r="M141" i="1"/>
  <c r="M142" i="1"/>
  <c r="M90" i="1"/>
  <c r="M91" i="1"/>
  <c r="M143" i="1"/>
  <c r="M144" i="1"/>
  <c r="M92" i="1"/>
  <c r="M146" i="1"/>
  <c r="P146" i="1" s="1"/>
  <c r="M148" i="1"/>
  <c r="M147" i="1"/>
  <c r="M150" i="1"/>
  <c r="M149" i="1"/>
  <c r="M151" i="1"/>
  <c r="M152" i="1"/>
  <c r="M153" i="1"/>
  <c r="M154" i="1"/>
  <c r="M155" i="1"/>
  <c r="M156" i="1"/>
  <c r="M157" i="1"/>
  <c r="M158" i="1"/>
  <c r="M2" i="1"/>
  <c r="G158" i="1" l="1"/>
  <c r="P158" i="1"/>
  <c r="D158" i="1" s="1"/>
  <c r="G154" i="1"/>
  <c r="P154" i="1"/>
  <c r="D154" i="1" s="1"/>
  <c r="G152" i="1"/>
  <c r="P152" i="1"/>
  <c r="D152" i="1" s="1"/>
  <c r="G147" i="1"/>
  <c r="P147" i="1"/>
  <c r="D147" i="1" s="1"/>
  <c r="G146" i="1"/>
  <c r="D146" i="1"/>
  <c r="G91" i="1"/>
  <c r="P91" i="1"/>
  <c r="D91" i="1" s="1"/>
  <c r="P142" i="1"/>
  <c r="D142" i="1" s="1"/>
  <c r="G142" i="1"/>
  <c r="G138" i="1"/>
  <c r="P138" i="1"/>
  <c r="D138" i="1" s="1"/>
  <c r="G135" i="1"/>
  <c r="P135" i="1"/>
  <c r="D135" i="1" s="1"/>
  <c r="G131" i="1"/>
  <c r="P131" i="1"/>
  <c r="D131" i="1" s="1"/>
  <c r="G129" i="1"/>
  <c r="P129" i="1"/>
  <c r="D129" i="1" s="1"/>
  <c r="G123" i="1"/>
  <c r="P123" i="1"/>
  <c r="D123" i="1" s="1"/>
  <c r="G111" i="1"/>
  <c r="P111" i="1"/>
  <c r="D111" i="1" s="1"/>
  <c r="G117" i="1"/>
  <c r="P117" i="1"/>
  <c r="D117" i="1" s="1"/>
  <c r="G116" i="1"/>
  <c r="P116" i="1"/>
  <c r="D116" i="1" s="1"/>
  <c r="G110" i="1"/>
  <c r="P110" i="1"/>
  <c r="D110" i="1" s="1"/>
  <c r="G108" i="1"/>
  <c r="P108" i="1"/>
  <c r="D108" i="1" s="1"/>
  <c r="G103" i="1"/>
  <c r="P103" i="1"/>
  <c r="D103" i="1" s="1"/>
  <c r="G85" i="1"/>
  <c r="P85" i="1"/>
  <c r="D85" i="1" s="1"/>
  <c r="G97" i="1"/>
  <c r="P97" i="1"/>
  <c r="D97" i="1" s="1"/>
  <c r="P95" i="1"/>
  <c r="D95" i="1" s="1"/>
  <c r="G95" i="1"/>
  <c r="G88" i="1"/>
  <c r="P88" i="1"/>
  <c r="D88" i="1" s="1"/>
  <c r="G83" i="1"/>
  <c r="P83" i="1"/>
  <c r="D83" i="1" s="1"/>
  <c r="G79" i="1"/>
  <c r="P79" i="1"/>
  <c r="D79" i="1" s="1"/>
  <c r="G74" i="1"/>
  <c r="P74" i="1"/>
  <c r="D74" i="1" s="1"/>
  <c r="P67" i="1"/>
  <c r="D67" i="1" s="1"/>
  <c r="G67" i="1"/>
  <c r="G63" i="1"/>
  <c r="P63" i="1"/>
  <c r="D63" i="1" s="1"/>
  <c r="G59" i="1"/>
  <c r="P59" i="1"/>
  <c r="D59" i="1" s="1"/>
  <c r="G55" i="1"/>
  <c r="P55" i="1"/>
  <c r="D55" i="1" s="1"/>
  <c r="G2" i="1"/>
  <c r="P2" i="1"/>
  <c r="D2" i="1" s="1"/>
  <c r="G157" i="1"/>
  <c r="P157" i="1"/>
  <c r="D157" i="1" s="1"/>
  <c r="G155" i="1"/>
  <c r="P155" i="1"/>
  <c r="D155" i="1" s="1"/>
  <c r="G153" i="1"/>
  <c r="P153" i="1"/>
  <c r="D153" i="1" s="1"/>
  <c r="G151" i="1"/>
  <c r="P151" i="1"/>
  <c r="D151" i="1" s="1"/>
  <c r="G150" i="1"/>
  <c r="P150" i="1"/>
  <c r="D150" i="1" s="1"/>
  <c r="G148" i="1"/>
  <c r="P148" i="1"/>
  <c r="D148" i="1" s="1"/>
  <c r="G92" i="1"/>
  <c r="P92" i="1"/>
  <c r="D92" i="1" s="1"/>
  <c r="G143" i="1"/>
  <c r="P143" i="1"/>
  <c r="D143" i="1" s="1"/>
  <c r="G90" i="1"/>
  <c r="P90" i="1"/>
  <c r="D90" i="1" s="1"/>
  <c r="G141" i="1"/>
  <c r="P141" i="1"/>
  <c r="D141" i="1" s="1"/>
  <c r="G137" i="1"/>
  <c r="P137" i="1"/>
  <c r="D137" i="1" s="1"/>
  <c r="G136" i="1"/>
  <c r="P136" i="1"/>
  <c r="D136" i="1" s="1"/>
  <c r="G134" i="1"/>
  <c r="P134" i="1"/>
  <c r="D134" i="1" s="1"/>
  <c r="G132" i="1"/>
  <c r="P132" i="1"/>
  <c r="D132" i="1" s="1"/>
  <c r="G130" i="1"/>
  <c r="P130" i="1"/>
  <c r="D130" i="1" s="1"/>
  <c r="G127" i="1"/>
  <c r="P127" i="1"/>
  <c r="D127" i="1" s="1"/>
  <c r="G124" i="1"/>
  <c r="P124" i="1"/>
  <c r="D124" i="1" s="1"/>
  <c r="G121" i="1"/>
  <c r="P121" i="1"/>
  <c r="D121" i="1" s="1"/>
  <c r="G120" i="1"/>
  <c r="P120" i="1"/>
  <c r="D120" i="1" s="1"/>
  <c r="G118" i="1"/>
  <c r="P118" i="1"/>
  <c r="D118" i="1" s="1"/>
  <c r="G115" i="1"/>
  <c r="P115" i="1"/>
  <c r="D115" i="1" s="1"/>
  <c r="G114" i="1"/>
  <c r="P114" i="1"/>
  <c r="D114" i="1" s="1"/>
  <c r="G112" i="1"/>
  <c r="P112" i="1"/>
  <c r="D112" i="1" s="1"/>
  <c r="G109" i="1"/>
  <c r="P109" i="1"/>
  <c r="D109" i="1" s="1"/>
  <c r="G107" i="1"/>
  <c r="P107" i="1"/>
  <c r="D107" i="1" s="1"/>
  <c r="G104" i="1"/>
  <c r="P104" i="1"/>
  <c r="D104" i="1" s="1"/>
  <c r="G105" i="1"/>
  <c r="P105" i="1"/>
  <c r="D105" i="1" s="1"/>
  <c r="G101" i="1"/>
  <c r="P101" i="1"/>
  <c r="D101" i="1" s="1"/>
  <c r="G98" i="1"/>
  <c r="P98" i="1"/>
  <c r="D98" i="1" s="1"/>
  <c r="G140" i="1"/>
  <c r="P140" i="1"/>
  <c r="D140" i="1" s="1"/>
  <c r="G99" i="1"/>
  <c r="P99" i="1"/>
  <c r="D99" i="1" s="1"/>
  <c r="G96" i="1"/>
  <c r="P96" i="1"/>
  <c r="D96" i="1" s="1"/>
  <c r="G94" i="1"/>
  <c r="P94" i="1"/>
  <c r="D94" i="1" s="1"/>
  <c r="G89" i="1"/>
  <c r="P89" i="1"/>
  <c r="D89" i="1" s="1"/>
  <c r="G87" i="1"/>
  <c r="P87" i="1"/>
  <c r="D87" i="1" s="1"/>
  <c r="G84" i="1"/>
  <c r="P84" i="1"/>
  <c r="D84" i="1" s="1"/>
  <c r="G82" i="1"/>
  <c r="P82" i="1"/>
  <c r="D82" i="1" s="1"/>
  <c r="G80" i="1"/>
  <c r="P80" i="1"/>
  <c r="D80" i="1" s="1"/>
  <c r="G77" i="1"/>
  <c r="P77" i="1"/>
  <c r="D77" i="1" s="1"/>
  <c r="G75" i="1"/>
  <c r="P75" i="1"/>
  <c r="D75" i="1" s="1"/>
  <c r="G72" i="1"/>
  <c r="P72" i="1"/>
  <c r="D72" i="1" s="1"/>
  <c r="G70" i="1"/>
  <c r="P70" i="1"/>
  <c r="D70" i="1" s="1"/>
  <c r="G68" i="1"/>
  <c r="P68" i="1"/>
  <c r="D68" i="1" s="1"/>
  <c r="G65" i="1"/>
  <c r="P65" i="1"/>
  <c r="D65" i="1" s="1"/>
  <c r="G64" i="1"/>
  <c r="P64" i="1"/>
  <c r="D64" i="1" s="1"/>
  <c r="G62" i="1"/>
  <c r="P62" i="1"/>
  <c r="D62" i="1" s="1"/>
  <c r="G60" i="1"/>
  <c r="P60" i="1"/>
  <c r="D60" i="1" s="1"/>
  <c r="G57" i="1"/>
  <c r="P57" i="1"/>
  <c r="D57" i="1" s="1"/>
  <c r="G56" i="1"/>
  <c r="P56" i="1"/>
  <c r="D56" i="1" s="1"/>
  <c r="G54" i="1"/>
  <c r="P54" i="1"/>
  <c r="D54" i="1" s="1"/>
  <c r="G52" i="1"/>
  <c r="P52" i="1"/>
  <c r="D52" i="1" s="1"/>
  <c r="G50" i="1"/>
  <c r="P50" i="1"/>
  <c r="D50" i="1" s="1"/>
  <c r="G47" i="1"/>
  <c r="P47" i="1"/>
  <c r="D47" i="1" s="1"/>
  <c r="G46" i="1"/>
  <c r="P46" i="1"/>
  <c r="D46" i="1" s="1"/>
  <c r="G44" i="1"/>
  <c r="P44" i="1"/>
  <c r="D44" i="1" s="1"/>
  <c r="G42" i="1"/>
  <c r="P42" i="1"/>
  <c r="D42" i="1" s="1"/>
  <c r="G41" i="1"/>
  <c r="P41" i="1"/>
  <c r="D41" i="1" s="1"/>
  <c r="G39" i="1"/>
  <c r="P39" i="1"/>
  <c r="D39" i="1" s="1"/>
  <c r="G37" i="1"/>
  <c r="P37" i="1"/>
  <c r="D37" i="1" s="1"/>
  <c r="G35" i="1"/>
  <c r="P35" i="1"/>
  <c r="D35" i="1" s="1"/>
  <c r="G33" i="1"/>
  <c r="P33" i="1"/>
  <c r="D33" i="1" s="1"/>
  <c r="G32" i="1"/>
  <c r="P32" i="1"/>
  <c r="D32" i="1" s="1"/>
  <c r="P29" i="1"/>
  <c r="D29" i="1" s="1"/>
  <c r="G29" i="1"/>
  <c r="G27" i="1"/>
  <c r="P27" i="1"/>
  <c r="D27" i="1" s="1"/>
  <c r="G25" i="1"/>
  <c r="P25" i="1"/>
  <c r="D25" i="1" s="1"/>
  <c r="G22" i="1"/>
  <c r="P22" i="1"/>
  <c r="D22" i="1" s="1"/>
  <c r="G21" i="1"/>
  <c r="P21" i="1"/>
  <c r="D21" i="1" s="1"/>
  <c r="G19" i="1"/>
  <c r="P19" i="1"/>
  <c r="D19" i="1" s="1"/>
  <c r="G17" i="1"/>
  <c r="P17" i="1"/>
  <c r="D17" i="1" s="1"/>
  <c r="G16" i="1"/>
  <c r="P16" i="1"/>
  <c r="D16" i="1" s="1"/>
  <c r="G13" i="1"/>
  <c r="P13" i="1"/>
  <c r="D13" i="1" s="1"/>
  <c r="G11" i="1"/>
  <c r="P11" i="1"/>
  <c r="D11" i="1" s="1"/>
  <c r="G9" i="1"/>
  <c r="P9" i="1"/>
  <c r="D9" i="1" s="1"/>
  <c r="P8" i="1"/>
  <c r="D8" i="1" s="1"/>
  <c r="G8" i="1"/>
  <c r="G6" i="1"/>
  <c r="P6" i="1"/>
  <c r="D6" i="1" s="1"/>
  <c r="G4" i="1"/>
  <c r="P4" i="1"/>
  <c r="D4" i="1" s="1"/>
  <c r="G156" i="1"/>
  <c r="P156" i="1"/>
  <c r="D156" i="1" s="1"/>
  <c r="G149" i="1"/>
  <c r="P149" i="1"/>
  <c r="D149" i="1" s="1"/>
  <c r="G144" i="1"/>
  <c r="P144" i="1"/>
  <c r="D144" i="1" s="1"/>
  <c r="G139" i="1"/>
  <c r="P139" i="1"/>
  <c r="D139" i="1" s="1"/>
  <c r="G133" i="1"/>
  <c r="P133" i="1"/>
  <c r="D133" i="1" s="1"/>
  <c r="G128" i="1"/>
  <c r="P128" i="1"/>
  <c r="D128" i="1" s="1"/>
  <c r="G119" i="1"/>
  <c r="P119" i="1"/>
  <c r="D119" i="1" s="1"/>
  <c r="G113" i="1"/>
  <c r="P113" i="1"/>
  <c r="D113" i="1" s="1"/>
  <c r="G106" i="1"/>
  <c r="P106" i="1"/>
  <c r="D106" i="1" s="1"/>
  <c r="G102" i="1"/>
  <c r="P102" i="1"/>
  <c r="D102" i="1" s="1"/>
  <c r="G78" i="1"/>
  <c r="P78" i="1"/>
  <c r="D78" i="1" s="1"/>
  <c r="G93" i="1"/>
  <c r="P93" i="1"/>
  <c r="D93" i="1" s="1"/>
  <c r="G86" i="1"/>
  <c r="P86" i="1"/>
  <c r="D86" i="1" s="1"/>
  <c r="G81" i="1"/>
  <c r="P81" i="1"/>
  <c r="D81" i="1" s="1"/>
  <c r="G76" i="1"/>
  <c r="P76" i="1"/>
  <c r="D76" i="1" s="1"/>
  <c r="G71" i="1"/>
  <c r="P71" i="1"/>
  <c r="D71" i="1" s="1"/>
  <c r="G69" i="1"/>
  <c r="P69" i="1"/>
  <c r="D69" i="1" s="1"/>
  <c r="G66" i="1"/>
  <c r="P66" i="1"/>
  <c r="D66" i="1" s="1"/>
  <c r="G61" i="1"/>
  <c r="P61" i="1"/>
  <c r="D61" i="1" s="1"/>
  <c r="G58" i="1"/>
  <c r="P58" i="1"/>
  <c r="D58" i="1" s="1"/>
  <c r="G53" i="1"/>
  <c r="P53" i="1"/>
  <c r="D53" i="1" s="1"/>
  <c r="G51" i="1"/>
  <c r="P51" i="1"/>
  <c r="D51" i="1" s="1"/>
  <c r="G48" i="1"/>
  <c r="P48" i="1"/>
  <c r="D48" i="1" s="1"/>
  <c r="G126" i="1"/>
  <c r="P126" i="1"/>
  <c r="D126" i="1" s="1"/>
  <c r="G45" i="1"/>
  <c r="P45" i="1"/>
  <c r="D45" i="1" s="1"/>
  <c r="G43" i="1"/>
  <c r="P43" i="1"/>
  <c r="D43" i="1" s="1"/>
  <c r="G12" i="1"/>
  <c r="P12" i="1"/>
  <c r="D12" i="1" s="1"/>
  <c r="G40" i="1"/>
  <c r="P40" i="1"/>
  <c r="D40" i="1" s="1"/>
  <c r="G38" i="1"/>
  <c r="P38" i="1"/>
  <c r="D38" i="1" s="1"/>
  <c r="G36" i="1"/>
  <c r="P36" i="1"/>
  <c r="D36" i="1" s="1"/>
  <c r="G34" i="1"/>
  <c r="P34" i="1"/>
  <c r="D34" i="1" s="1"/>
  <c r="G125" i="1"/>
  <c r="P125" i="1"/>
  <c r="D125" i="1" s="1"/>
  <c r="G30" i="1"/>
  <c r="P30" i="1"/>
  <c r="D30" i="1" s="1"/>
  <c r="G28" i="1"/>
  <c r="P28" i="1"/>
  <c r="D28" i="1" s="1"/>
  <c r="P26" i="1"/>
  <c r="D26" i="1" s="1"/>
  <c r="G26" i="1"/>
  <c r="G24" i="1"/>
  <c r="P24" i="1"/>
  <c r="D24" i="1" s="1"/>
  <c r="G23" i="1"/>
  <c r="P23" i="1"/>
  <c r="D23" i="1" s="1"/>
  <c r="P20" i="1"/>
  <c r="D20" i="1" s="1"/>
  <c r="G20" i="1"/>
  <c r="G18" i="1"/>
  <c r="P18" i="1"/>
  <c r="D18" i="1" s="1"/>
  <c r="P122" i="1"/>
  <c r="D122" i="1" s="1"/>
  <c r="G122" i="1"/>
  <c r="G15" i="1"/>
  <c r="P15" i="1"/>
  <c r="D15" i="1" s="1"/>
  <c r="G14" i="1"/>
  <c r="P14" i="1"/>
  <c r="D14" i="1" s="1"/>
  <c r="G10" i="1"/>
  <c r="P10" i="1"/>
  <c r="D10" i="1" s="1"/>
  <c r="G31" i="1"/>
  <c r="P31" i="1"/>
  <c r="D31" i="1" s="1"/>
  <c r="G7" i="1"/>
  <c r="P7" i="1"/>
  <c r="D7" i="1" s="1"/>
  <c r="P5" i="1"/>
  <c r="D5" i="1" s="1"/>
  <c r="G5" i="1"/>
  <c r="G3" i="1"/>
  <c r="P3" i="1"/>
  <c r="D3" i="1" s="1"/>
</calcChain>
</file>

<file path=xl/sharedStrings.xml><?xml version="1.0" encoding="utf-8"?>
<sst xmlns="http://schemas.openxmlformats.org/spreadsheetml/2006/main" count="702" uniqueCount="252">
  <si>
    <t>Max Elev</t>
  </si>
  <si>
    <t>Avg Gain Per Mile</t>
  </si>
  <si>
    <t>Est Hrs</t>
  </si>
  <si>
    <t>RT Miles</t>
  </si>
  <si>
    <t>Other Factors</t>
  </si>
  <si>
    <t>SOLDIER FORK PASS FROM SOLDIER FORK</t>
  </si>
  <si>
    <t>DROMEDARY FROM LAKE BLANCHE TRAIL</t>
  </si>
  <si>
    <t>HIDDEN PEAK FROM PERUVIAN GULCH</t>
  </si>
  <si>
    <t>Yes</t>
  </si>
  <si>
    <t>B</t>
  </si>
  <si>
    <t>S</t>
  </si>
  <si>
    <t>RSX</t>
  </si>
  <si>
    <t>SX</t>
  </si>
  <si>
    <t>BS</t>
  </si>
  <si>
    <t>ESX</t>
  </si>
  <si>
    <t>E</t>
  </si>
  <si>
    <t>BSX</t>
  </si>
  <si>
    <t>BES</t>
  </si>
  <si>
    <t>EM</t>
  </si>
  <si>
    <t>BERSX</t>
  </si>
  <si>
    <t>BRSX</t>
  </si>
  <si>
    <t>Wilderness Group Size Limit</t>
  </si>
  <si>
    <t>Ascent Rating</t>
  </si>
  <si>
    <t>Mileage Rating</t>
  </si>
  <si>
    <t>Gain Per Mile Rating</t>
  </si>
  <si>
    <t>FIRST HAMMONGOG FROM ALPINE</t>
  </si>
  <si>
    <t>AMERICAN FORK TWIN PEAKS FROM SNOWBIRD</t>
  </si>
  <si>
    <t>Location</t>
  </si>
  <si>
    <t xml:space="preserve">WASATCH FRONT AND FOOTHILL </t>
  </si>
  <si>
    <t xml:space="preserve">MILLCREEK CANYON </t>
  </si>
  <si>
    <t xml:space="preserve">BIG COTTONWOOD CANYON </t>
  </si>
  <si>
    <t xml:space="preserve">LITTLE COTTONWOOD CANYON </t>
  </si>
  <si>
    <t>Total Ascent</t>
  </si>
  <si>
    <t>New Rating</t>
  </si>
  <si>
    <t>TH Elev</t>
  </si>
  <si>
    <t>DEAF SMITH CYN MEADOW FROM DEAF SMITH CYN</t>
  </si>
  <si>
    <t>BIG COTTONWOOD OVERLOOK FROM DRY HOLLOW</t>
  </si>
  <si>
    <t>HIDDEN PEAK FROM GAD VALLEY ROAD</t>
  </si>
  <si>
    <t>KESSLER PEAK FROM CARDIFF FK NORTHEAST ROUTE</t>
  </si>
  <si>
    <t>LAKE BLANCHE FROM MILL B SOUTH TH</t>
  </si>
  <si>
    <t>BROADS FORK MEADOW FROM MILL B SOUTH TH</t>
  </si>
  <si>
    <t>TWIN PEAKS FROM MILL B SOUTH TH</t>
  </si>
  <si>
    <t>LONE PEAK CIRQUE FROM DRAPER RIDGE</t>
  </si>
  <si>
    <t>LONE PEAK FROM DRAPER RIDGE</t>
  </si>
  <si>
    <t>LONE PEAK FROM JACOBS LADDER</t>
  </si>
  <si>
    <t>MT OLYMPUS FROM MT OLYMPUS TH</t>
  </si>
  <si>
    <t>MT SUPERIOR FROM MILL B SOUTH TH</t>
  </si>
  <si>
    <t>MT OLYMPUS FROM NEFFS CYN TH</t>
  </si>
  <si>
    <t>PFIEFFERHORN FROM WHITE PINE TH</t>
  </si>
  <si>
    <t>PRINCE OF WALES MINE FROM SILVER FORK</t>
  </si>
  <si>
    <t>SUNDIAL FROM MILL B SOUTH TH</t>
  </si>
  <si>
    <t>AMERICAN FORK SILVER LAKE FROM SILVER FLAT TH</t>
  </si>
  <si>
    <t>CARDIFF MINE FROM MILL D SOUTH TH</t>
  </si>
  <si>
    <t>CARDIFF PASS FROM MILL D SOUTH TH</t>
  </si>
  <si>
    <t>CHURCH FORK PEAK FROM CHURCH FORK TH</t>
  </si>
  <si>
    <t>CLAYTON PEAK FROM BRIGHTON LAKES TH</t>
  </si>
  <si>
    <t>GREENS BASIN FROM SPRUCES CAMPGROUND TH</t>
  </si>
  <si>
    <t>DROMEDARY FROM BROADS FORK TRAIL</t>
  </si>
  <si>
    <t>FLAGSTAFF PEAK FROM SPRUCES CAMPGROUND TH</t>
  </si>
  <si>
    <t>LAKE HARDY FROM EAST HAMMONGOG</t>
  </si>
  <si>
    <t>LAMBS CANYON PASS FROM ELBOW FORK TH</t>
  </si>
  <si>
    <t>MT AIRE FROM ELBOW FORK TH</t>
  </si>
  <si>
    <t>REYNOLDS PEAK FROM BUTLER FORK TH</t>
  </si>
  <si>
    <t>REYNOLDS PEAK FROM MILL D NORTH TH</t>
  </si>
  <si>
    <t>SILVER FORK PASS FROM SPRUCES CAMPGROUND TH</t>
  </si>
  <si>
    <t>SILVER GLANCE LAKE FROM SILVER FLAT TH</t>
  </si>
  <si>
    <t>SILVER MTN MINE FROM MINERAL FORK TH</t>
  </si>
  <si>
    <t>WASATCH MINE FROM MINERAL FORK TH</t>
  </si>
  <si>
    <t>DESOLATION TRAIL (MILLCREEK TO MILL D) FROM THAYNES CYN TH</t>
  </si>
  <si>
    <t>BEATOUT (PFIEFFERHORN TO BELLS CYN) FROM WHITE PINE TH</t>
  </si>
  <si>
    <t>Destination</t>
  </si>
  <si>
    <t>Start Location</t>
  </si>
  <si>
    <t>Other Factors Rating</t>
  </si>
  <si>
    <t>Name</t>
  </si>
  <si>
    <t>DEVILS CASTLE FROM CECRET LAKE TH</t>
  </si>
  <si>
    <t>PITTSBURG LAKE FROM CECRET LAKE TH</t>
  </si>
  <si>
    <t>TWIN PEAKS FROM DEAF SMITH CYN</t>
  </si>
  <si>
    <t>STORM MTN FROM FERGUSON CYN</t>
  </si>
  <si>
    <t>REGULATOR JOHNSON MINE FROM MINERAL FORK TH</t>
  </si>
  <si>
    <t>BESX</t>
  </si>
  <si>
    <t>MT BALDY FROM ALBION BASIN</t>
  </si>
  <si>
    <t>LAKE HARDY FROM DRY CREEK TH</t>
  </si>
  <si>
    <t>Hiking Time</t>
  </si>
  <si>
    <t>No</t>
  </si>
  <si>
    <t>None</t>
  </si>
  <si>
    <t>Wasatch Mountain Club Hiking Trail Database</t>
  </si>
  <si>
    <t>Data updated and revised based on the original tables compiled by Dale Green and Kip Yost</t>
  </si>
  <si>
    <t>Information compiled by Daniel Smith</t>
  </si>
  <si>
    <t>Trail Ratings</t>
  </si>
  <si>
    <t>Points are award to each trail based on four factors:</t>
  </si>
  <si>
    <t>Avg Gain per Mile:</t>
  </si>
  <si>
    <t>Total Ascent:</t>
  </si>
  <si>
    <t>Trail Mileage:</t>
  </si>
  <si>
    <t>Other Factors:</t>
  </si>
  <si>
    <t>1 point for each</t>
  </si>
  <si>
    <t>B - Boulder field or bushwacking.</t>
  </si>
  <si>
    <t>R - Ridgeline hiking or extensive route finding</t>
  </si>
  <si>
    <t>X - Exposure</t>
  </si>
  <si>
    <t>Hiking time is calculated based on these factors:</t>
  </si>
  <si>
    <t>Hiking at an average pace of</t>
  </si>
  <si>
    <t>feet average gain per mile.</t>
  </si>
  <si>
    <t>miles per hour.</t>
  </si>
  <si>
    <t>feet of elevation gain above first 2000 feet of gain.</t>
  </si>
  <si>
    <t>Additional 6 minutes for every</t>
  </si>
  <si>
    <t>Estimated Only!</t>
  </si>
  <si>
    <t>Hiking times will vary per individual, route conditions and # of breaks.</t>
  </si>
  <si>
    <t>hour</t>
  </si>
  <si>
    <t>Each Other Factor rating will add</t>
  </si>
  <si>
    <t>Each trail mile adds</t>
  </si>
  <si>
    <t>Each factor adds</t>
  </si>
  <si>
    <t>point.</t>
  </si>
  <si>
    <t>feet of elevation gain per mile.</t>
  </si>
  <si>
    <t>feet of ascent.</t>
  </si>
  <si>
    <t>points.</t>
  </si>
  <si>
    <t>Club Ratings and point ratings.</t>
  </si>
  <si>
    <t>2. Sun protection</t>
  </si>
  <si>
    <t>3. Insulation (extra clothing)</t>
  </si>
  <si>
    <t>4. Illumination</t>
  </si>
  <si>
    <t>5. First-aid supplies</t>
  </si>
  <si>
    <t>7. Repair kit and tools</t>
  </si>
  <si>
    <t>8. Nutrition (extra food)</t>
  </si>
  <si>
    <t>9. Hydration (extra water)</t>
  </si>
  <si>
    <t>10. Emergency shelter</t>
  </si>
  <si>
    <t>1. Navigation aids</t>
  </si>
  <si>
    <t>Outdoor Essentials</t>
  </si>
  <si>
    <t>Additional 30 minutes for every</t>
  </si>
  <si>
    <t>Frequent updates anticipated during 2012.</t>
  </si>
  <si>
    <t>Check www.wasatchmountainclub.org for current list.</t>
  </si>
  <si>
    <t>`</t>
  </si>
  <si>
    <t>1 =   Oneway    2 = Roundtrip</t>
  </si>
  <si>
    <t>UTAH COUNTY</t>
  </si>
  <si>
    <t>DAVIS COUNTY</t>
  </si>
  <si>
    <t>GPX Download Link</t>
  </si>
  <si>
    <t>KMZ Download Path</t>
  </si>
  <si>
    <t>EMIGRATION CANYON</t>
  </si>
  <si>
    <t>FERGUSON CYN MEADOW FROM FERGUSON CYN.</t>
  </si>
  <si>
    <t>AVENUES TWIN PEAKS FROM VALLEYVIEW TH.</t>
  </si>
  <si>
    <t>BAKER PASS FROM BOWMAN FORK.</t>
  </si>
  <si>
    <t>BAKER PASS FROM BUTLER FORK TH.</t>
  </si>
  <si>
    <t>BAKER PASS FROM MILL B NORTH TH.</t>
  </si>
  <si>
    <t>BAKER SPRING FROM BOWMAN FORK.</t>
  </si>
  <si>
    <t>CARDIFF PASS FROM ALTA.</t>
  </si>
  <si>
    <t>CATHERINE PASS FROM CATHERINE PASS TH.</t>
  </si>
  <si>
    <t>CECRET LAKE FROM CECRET LAKE TH.</t>
  </si>
  <si>
    <t>CIRCLE ALL PEAK FROM BUTLER FORK TH.</t>
  </si>
  <si>
    <t>DAYS FORK MEADOW FROM SPRUCES CAMPGROUND TH.</t>
  </si>
  <si>
    <t>DESOLATION LAKE OVERLOOK FROM BEARTRAP FORK.</t>
  </si>
  <si>
    <t>DOUGHNUT FALLS FROM MILL D SOUTH TH.</t>
  </si>
  <si>
    <t>DRY LAKE FROM WILLOW HEIGHTS TH.</t>
  </si>
  <si>
    <t>ECLIPSE MINE FROM SPRUCES CAMPGROUND TH.</t>
  </si>
  <si>
    <t>EMERALD LAKE FROM ASPEN GROVE TH.</t>
  </si>
  <si>
    <t>EMERALD LAKE FROM TIMPANOOKE TH.</t>
  </si>
  <si>
    <t>ENSIGN PEAK FROM SUBDIVISION.</t>
  </si>
  <si>
    <t>GOBBLERS KNOB FROM BOWMAN FORK.</t>
  </si>
  <si>
    <t>GOBBLERS KNOB FROM BUTLER FORK TH.</t>
  </si>
  <si>
    <t>GRANDEUR PEAK FROM CHURCH FORK TH.</t>
  </si>
  <si>
    <t>GRANDEUR PEAK FROM WASATCH BLVD.</t>
  </si>
  <si>
    <t>LAKE MARY FROM BRIGHTON LAKES TH.</t>
  </si>
  <si>
    <t>LITTLE BLACK MTN FROM PERRYS HOLLOW.</t>
  </si>
  <si>
    <t>LOOKOUT ROCK FROM BIRCH HOLLOW TH.</t>
  </si>
  <si>
    <t>MILL B PASS FROM NEFFS CYN TH.</t>
  </si>
  <si>
    <t>MT RAYMOND FROM BOWMAN FORK.</t>
  </si>
  <si>
    <t>MT RAYMOND FROM BUTLER FORK TH.</t>
  </si>
  <si>
    <t>MT TIMPANOGOS FROM ASPEN GROVE TH.</t>
  </si>
  <si>
    <t>MT TIMPANOGOS FROM TIMPANOOKE TH.</t>
  </si>
  <si>
    <t>MT VAN COTT FROM UNIV. HOSP EAST LOT.</t>
  </si>
  <si>
    <t>MT WIRE FROM GEORGES HOLLOW.</t>
  </si>
  <si>
    <t>MT WIRE FROM PIONEER PARK.</t>
  </si>
  <si>
    <t>MULE HOLLOW MINE FROM MULE HOLLOW TH.</t>
  </si>
  <si>
    <t>MURDOCK PEAK FROM UPPER BIG WATER TH.</t>
  </si>
  <si>
    <t>MURDOCK PEAK PASS FROM UPPER BIG WATER TH.</t>
  </si>
  <si>
    <t>NEFFS CANYON MEADOW FROM NEFFS CYN TH.</t>
  </si>
  <si>
    <t>PIPELINE, BIRCH HOLLOW FROM CHURCH FORK TH.</t>
  </si>
  <si>
    <t>PIPELINE, CHURCH FORK FROM RATTLESNAKE GLCH TH.</t>
  </si>
  <si>
    <t>PIPELINE, ELBOW FORK FROM BIRCH HOLLOW TH.</t>
  </si>
  <si>
    <t>PIPELINE, SL OVERLOOK FROM RATTLESNAKE GLCH TH.</t>
  </si>
  <si>
    <t>PORTER FORK PASS FROM MILL B NORTH TH.</t>
  </si>
  <si>
    <t>RED BUTTE PEAK FROM GEORGES HOLLOW.</t>
  </si>
  <si>
    <t>REYNOLDS PEAK FROM LOWER BIG WATER TH.</t>
  </si>
  <si>
    <t>RUDYS FLAT FROM MUELLER PARK TH.</t>
  </si>
  <si>
    <t>RUDYS FLAT FROM NORTH CANYON.</t>
  </si>
  <si>
    <t>SILVER LAKE BOARDWALK LOOP FROM SILVER LAKE TH.</t>
  </si>
  <si>
    <t>SL OVERLOOK FROM DESOLATION TRAIL.</t>
  </si>
  <si>
    <t>STAIRS GULCH CLIFFS FROM STAIRS GULCH.</t>
  </si>
  <si>
    <t>SUNSET PEAK FROM CATHERINE PASS TH.</t>
  </si>
  <si>
    <t>TERRACE PICNIC AREA FROM ELBOW FORK TH.</t>
  </si>
  <si>
    <t>THAYNES PEAK FROM THAYNES CYN TH.</t>
  </si>
  <si>
    <t>TIMPANOGOS CAVE FROM TIMPANOGOS CAVE TH.</t>
  </si>
  <si>
    <t>TOLCAT STREAM FROM MT OLYMPUS TH.</t>
  </si>
  <si>
    <t>WILLOW LAKE FROM WILLOW HEIGHTS TH.</t>
  </si>
  <si>
    <t>SL OVERLOOK FROM FERGUSON CYN.</t>
  </si>
  <si>
    <t>PERKINS PEAK FROM LITTLE MOUNTAIN.</t>
  </si>
  <si>
    <t>TRIPLE TRAVERSE FROM MILL B SOUTH TH.</t>
  </si>
  <si>
    <t>WILDCAT RIDGE (OLYMPUS TO RAYMOND) FROM MT OLYMPUS TH.</t>
  </si>
  <si>
    <t>E - Elevation change in excess of 5000 feet.</t>
  </si>
  <si>
    <t>M - Mileage in excess of 15 miles round trip.</t>
  </si>
  <si>
    <t>6. Emergency fire building kit</t>
  </si>
  <si>
    <t>DOG LAKE FROM BUTLER FORK TH.</t>
  </si>
  <si>
    <t>DOG LAKE FROM MILL D NORTH TH.</t>
  </si>
  <si>
    <t>S - Scrambling</t>
  </si>
  <si>
    <t>WHITE BALDY FROM RED PINE.</t>
  </si>
  <si>
    <t>UPPER RED PINE LAKE FROM WHITE PINE TH.</t>
  </si>
  <si>
    <t>RED PINE LAKE FROM WHITE PINE TH.</t>
  </si>
  <si>
    <t>MOD  =  4.1 - 8.0  Moderate (Moderate to Strenuous)</t>
  </si>
  <si>
    <t>NTD   =   0.1 - 4.0  Not to Difficult (Lightly Strenuous)</t>
  </si>
  <si>
    <t>MSD  =  8.1 - 11.0  Most dificult (Very Strenuous, Difficult)</t>
  </si>
  <si>
    <t>EXT   =  11.1+  Extreme (A MSD with special requirements)</t>
  </si>
  <si>
    <t>WHITE PINE LAKE FROM WHITE PINE TR.</t>
  </si>
  <si>
    <t>WHITE BALDY FROM WHITE PINE.</t>
  </si>
  <si>
    <t>MT SUPERIOR FROM ALTA.</t>
  </si>
  <si>
    <t>FLAGSTAFF PEAK AREA FROM ALTA VIA GOODSPEED MINE TRAIL.</t>
  </si>
  <si>
    <t>FLAGSTAFF PEAK FROM ALTA.</t>
  </si>
  <si>
    <t>LAKE SOLITUDE FROM SILVER LAKE TH.</t>
  </si>
  <si>
    <t>LAKE SOLITUDE FROM SOLITUDE.</t>
  </si>
  <si>
    <t>WHITE FIR PASS FROM BOWMAN FORK.</t>
  </si>
  <si>
    <t>SUGARLOAF PASS FROM COLLINS GULCH.</t>
  </si>
  <si>
    <t>SUGARLOAF PEAK FROM COLLINS GULCH.</t>
  </si>
  <si>
    <t>SUGARLOAF PEAK FROM CECRET LAKE TH</t>
  </si>
  <si>
    <t>COTTONWOOD RDG (TWIN LAKES PASS TO CARDIFF PASS) FROM ALTA.</t>
  </si>
  <si>
    <t>BRIGHTON RIDGE RUN (SNAKE CRK TO MILLICENT) FROM BRIGHTON.</t>
  </si>
  <si>
    <t>MT MILLICENT FROM BRIGHTON.</t>
  </si>
  <si>
    <t>CATHERINE PASS FROM BRIGHTON LAKES TH.</t>
  </si>
  <si>
    <t>LAKE CATHERINE FROM BRIGHTON LAKES TH.</t>
  </si>
  <si>
    <t>MT TUSCARORA-MT WOLVERINE FROM BRIGHTON LAKES TH.</t>
  </si>
  <si>
    <t>PIONEER PEAK FROM BRIGHTON LAKES TH.</t>
  </si>
  <si>
    <t>SNAKE CREEK PASS FROM BRIGHTON LAKES TH.</t>
  </si>
  <si>
    <t>SUNSET PEAK FROM BRIGHTON LAKES TH.</t>
  </si>
  <si>
    <t>TWIN LAKES FROM BRIGHTON LAKES TH.</t>
  </si>
  <si>
    <t>TWIN LAKES FROM SILVER LAKE TH.</t>
  </si>
  <si>
    <t>TWIN LAKES PASS FROM SILVER LAKE TH.</t>
  </si>
  <si>
    <t>MT EVERGREEN FROM SILVER LAKE TH.</t>
  </si>
  <si>
    <t>HONEYCOMB CLIFFS FROM SILVER LAKE TH.</t>
  </si>
  <si>
    <t>TWIN LAKES PASS FROM GRIZZLY GULCH.</t>
  </si>
  <si>
    <t>DRY CREEK LOWER FALLS FROM DRY CREEK TH.</t>
  </si>
  <si>
    <t>DRY CREEK DIVIDE FROM DRY CREEK TH.</t>
  </si>
  <si>
    <t>BOX ELDER PEAK FROM DRY CREEK TH.</t>
  </si>
  <si>
    <t>BOX ELDER PEAK FROM PHELPS CANYON.</t>
  </si>
  <si>
    <t>SUGARLOAF PASS FROM SUGARLOAF RD.</t>
  </si>
  <si>
    <t>PRINCE OF WALES MINE FROM GRIZZLY GULCH.</t>
  </si>
  <si>
    <t>LONE PEAK FROM CHERRY CANYON</t>
  </si>
  <si>
    <t>MAYBIRD LAKES FROM WHITE PINE TH.</t>
  </si>
  <si>
    <t>THAYNES CYN PASS FROM NEFFS CYN TH.</t>
  </si>
  <si>
    <t>BULLION DIVIDE (ALBION TO WHITE PINE TH) FROM CECRET LAKE TH.</t>
  </si>
  <si>
    <t>BELLS CYN MEADOW FROM BELLS CYN NORTH TH.</t>
  </si>
  <si>
    <t>BELLS CYN UPPER RESERVOIR FROM BELLS CYN NORTH TH.</t>
  </si>
  <si>
    <t>SILVER LAKE OVERLOOK FROM DEER CREEK TH.</t>
  </si>
  <si>
    <t>DRY CREEK DIVIDE FROM DEER CREEK TH.</t>
  </si>
  <si>
    <t>BOX ELDER PEAK FROM DEER CREEK TH.</t>
  </si>
  <si>
    <t>MILLVUE PEAK FROM ELBOW FORK TH.</t>
  </si>
  <si>
    <t>PORTER FORK PASS FROM PORTER FORK TH.</t>
  </si>
  <si>
    <t>KESSLER PEAK FROM ARGENTA ROUTE.</t>
  </si>
  <si>
    <t>KESSLER PEAK FROM CARBONATE PASS.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</si>
</sst>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10" fillId="0" borderId="0" xfId="0" applyFont="1"/>
    <xf numFmtId="0" fontId="8" fillId="0" borderId="0" xfId="0" applyFont="1"/>
    <xf numFmtId="0" fontId="5" fillId="0" borderId="0" xfId="0" applyFont="1"/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64" fontId="2" fillId="6" borderId="0" xfId="0" applyNumberFormat="1" applyFont="1" applyFill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3" fillId="0" borderId="0" xfId="0" applyFont="1"/>
    <xf numFmtId="0" fontId="2" fillId="0" borderId="0" xfId="0" applyFont="1" applyAlignment="1">
      <alignment horizontal="center"/>
    </xf>
    <xf numFmtId="0" fontId="14" fillId="0" borderId="0" xfId="1" applyAlignment="1" applyProtection="1"/>
    <xf numFmtId="0" fontId="15" fillId="0" borderId="0" xfId="1" applyFont="1" applyAlignment="1" applyProtection="1">
      <alignment horizontal="center"/>
    </xf>
    <xf numFmtId="0" fontId="8" fillId="4" borderId="0" xfId="0" applyFont="1" applyFill="1"/>
    <xf numFmtId="0" fontId="0" fillId="0" borderId="0" xfId="0"/>
    <xf numFmtId="0" fontId="8" fillId="2" borderId="0" xfId="0" applyFont="1" applyFill="1"/>
    <xf numFmtId="0" fontId="8" fillId="5" borderId="0" xfId="0" applyFont="1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6" fillId="0" borderId="0" xfId="0" applyFont="1"/>
    <xf numFmtId="0" fontId="8" fillId="6" borderId="0" xfId="0" applyFont="1" applyFill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5"/>
      </font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workbookViewId="0">
      <selection activeCell="K13" sqref="K13"/>
    </sheetView>
  </sheetViews>
  <sheetFormatPr defaultRowHeight="14.4" x14ac:dyDescent="0.3"/>
  <cols>
    <col min="6" max="6" width="9" customWidth="1"/>
  </cols>
  <sheetData>
    <row r="1" spans="2:10" ht="33.75" customHeight="1" x14ac:dyDescent="0.45">
      <c r="B1" s="55" t="s">
        <v>85</v>
      </c>
      <c r="C1" s="56"/>
      <c r="D1" s="56"/>
      <c r="E1" s="56"/>
      <c r="F1" s="56"/>
      <c r="G1" s="56"/>
      <c r="H1" s="56"/>
      <c r="I1" s="56"/>
      <c r="J1" s="56"/>
    </row>
    <row r="2" spans="2:10" ht="15" customHeight="1" x14ac:dyDescent="0.45">
      <c r="B2" s="36"/>
      <c r="C2" s="59" t="s">
        <v>87</v>
      </c>
      <c r="D2" s="56"/>
      <c r="E2" s="56"/>
      <c r="F2" s="56"/>
      <c r="G2" s="56"/>
      <c r="H2" s="56"/>
      <c r="I2" s="56"/>
      <c r="J2" s="11"/>
    </row>
    <row r="3" spans="2:10" ht="12.75" customHeight="1" x14ac:dyDescent="0.3">
      <c r="B3" s="58">
        <f ca="1">TODAY()</f>
        <v>45092</v>
      </c>
      <c r="C3" s="58"/>
      <c r="D3" s="58"/>
      <c r="E3" s="58"/>
      <c r="F3" s="58"/>
      <c r="G3" s="58"/>
      <c r="H3" s="58"/>
      <c r="I3" s="58"/>
      <c r="J3" s="58"/>
    </row>
    <row r="4" spans="2:10" ht="15.75" customHeight="1" x14ac:dyDescent="0.3">
      <c r="B4" s="57" t="s">
        <v>86</v>
      </c>
      <c r="C4" s="52"/>
      <c r="D4" s="52"/>
      <c r="E4" s="52"/>
      <c r="F4" s="52"/>
      <c r="G4" s="52"/>
      <c r="H4" s="52"/>
      <c r="I4" s="52"/>
      <c r="J4" s="52"/>
    </row>
    <row r="5" spans="2:10" ht="14.25" customHeight="1" x14ac:dyDescent="0.3">
      <c r="B5" s="61" t="s">
        <v>126</v>
      </c>
      <c r="C5" s="61"/>
      <c r="D5" s="61"/>
      <c r="E5" s="61"/>
      <c r="F5" s="61"/>
      <c r="G5" s="61"/>
      <c r="H5" s="61"/>
      <c r="I5" s="61"/>
      <c r="J5" s="61"/>
    </row>
    <row r="6" spans="2:10" ht="14.25" customHeight="1" x14ac:dyDescent="0.3">
      <c r="B6" s="61" t="s">
        <v>127</v>
      </c>
      <c r="C6" s="61"/>
      <c r="D6" s="61"/>
      <c r="E6" s="61"/>
      <c r="F6" s="56"/>
      <c r="G6" s="61"/>
      <c r="H6" s="61"/>
      <c r="I6" s="61"/>
      <c r="J6" s="61"/>
    </row>
    <row r="8" spans="2:10" ht="18" x14ac:dyDescent="0.35">
      <c r="E8" s="63" t="s">
        <v>88</v>
      </c>
      <c r="F8" s="64"/>
      <c r="G8" s="64"/>
    </row>
    <row r="9" spans="2:10" x14ac:dyDescent="0.3">
      <c r="B9" s="60" t="s">
        <v>89</v>
      </c>
      <c r="C9" s="60"/>
      <c r="D9" s="60"/>
      <c r="E9" s="60"/>
      <c r="F9" s="60"/>
      <c r="G9" s="60"/>
      <c r="H9" s="60"/>
      <c r="I9" s="60"/>
      <c r="J9" s="60"/>
    </row>
    <row r="10" spans="2:10" x14ac:dyDescent="0.3">
      <c r="B10" s="62" t="s">
        <v>92</v>
      </c>
      <c r="C10" s="62"/>
      <c r="D10" s="45" t="s">
        <v>108</v>
      </c>
      <c r="E10" s="39"/>
      <c r="F10" s="42">
        <v>0.3</v>
      </c>
      <c r="G10" s="39" t="s">
        <v>113</v>
      </c>
    </row>
    <row r="11" spans="2:10" x14ac:dyDescent="0.3">
      <c r="B11" s="62" t="s">
        <v>91</v>
      </c>
      <c r="C11" s="62"/>
      <c r="D11" s="39" t="s">
        <v>94</v>
      </c>
      <c r="E11" s="39"/>
      <c r="F11" s="42">
        <v>1000</v>
      </c>
      <c r="G11" s="39" t="s">
        <v>112</v>
      </c>
    </row>
    <row r="12" spans="2:10" x14ac:dyDescent="0.3">
      <c r="B12" s="62" t="s">
        <v>90</v>
      </c>
      <c r="C12" s="62"/>
      <c r="D12" s="39" t="s">
        <v>94</v>
      </c>
      <c r="E12" s="39"/>
      <c r="F12" s="42">
        <v>500</v>
      </c>
      <c r="G12" s="39" t="s">
        <v>111</v>
      </c>
    </row>
    <row r="13" spans="2:10" x14ac:dyDescent="0.3">
      <c r="B13" s="62" t="s">
        <v>93</v>
      </c>
      <c r="C13" s="62"/>
      <c r="D13" s="39" t="s">
        <v>109</v>
      </c>
      <c r="E13" s="39"/>
      <c r="F13" s="41">
        <v>1</v>
      </c>
      <c r="G13" s="39" t="s">
        <v>110</v>
      </c>
    </row>
    <row r="14" spans="2:10" x14ac:dyDescent="0.3">
      <c r="C14" s="39" t="s">
        <v>95</v>
      </c>
    </row>
    <row r="15" spans="2:10" x14ac:dyDescent="0.3">
      <c r="C15" s="39" t="s">
        <v>194</v>
      </c>
    </row>
    <row r="16" spans="2:10" x14ac:dyDescent="0.3">
      <c r="C16" s="39" t="s">
        <v>195</v>
      </c>
    </row>
    <row r="17" spans="1:15" x14ac:dyDescent="0.3">
      <c r="C17" s="39" t="s">
        <v>96</v>
      </c>
    </row>
    <row r="18" spans="1:15" x14ac:dyDescent="0.3">
      <c r="C18" s="39" t="s">
        <v>199</v>
      </c>
    </row>
    <row r="19" spans="1:15" x14ac:dyDescent="0.3">
      <c r="C19" s="39" t="s">
        <v>97</v>
      </c>
    </row>
    <row r="20" spans="1:15" x14ac:dyDescent="0.3">
      <c r="B20" s="37" t="s">
        <v>98</v>
      </c>
      <c r="G20" s="40" t="s">
        <v>104</v>
      </c>
    </row>
    <row r="21" spans="1:15" x14ac:dyDescent="0.3">
      <c r="C21" s="38" t="s">
        <v>105</v>
      </c>
      <c r="G21" s="38"/>
    </row>
    <row r="22" spans="1:15" x14ac:dyDescent="0.3">
      <c r="C22" s="39" t="s">
        <v>99</v>
      </c>
      <c r="D22" s="39"/>
      <c r="E22" s="39"/>
      <c r="F22" s="41">
        <v>2</v>
      </c>
      <c r="G22" s="39" t="s">
        <v>101</v>
      </c>
    </row>
    <row r="23" spans="1:15" x14ac:dyDescent="0.3">
      <c r="C23" s="39" t="s">
        <v>103</v>
      </c>
      <c r="D23" s="39"/>
      <c r="E23" s="39"/>
      <c r="F23" s="42">
        <v>500</v>
      </c>
      <c r="G23" s="39" t="s">
        <v>100</v>
      </c>
    </row>
    <row r="24" spans="1:15" x14ac:dyDescent="0.3">
      <c r="C24" s="39" t="s">
        <v>125</v>
      </c>
      <c r="D24" s="39"/>
      <c r="E24" s="39"/>
      <c r="F24" s="42">
        <v>2000</v>
      </c>
      <c r="G24" s="39" t="s">
        <v>102</v>
      </c>
    </row>
    <row r="25" spans="1:15" x14ac:dyDescent="0.3">
      <c r="C25" s="39" t="s">
        <v>107</v>
      </c>
      <c r="D25" s="39"/>
      <c r="E25" s="39"/>
      <c r="F25" s="43">
        <v>1</v>
      </c>
      <c r="G25" s="39" t="s">
        <v>106</v>
      </c>
    </row>
    <row r="26" spans="1:15" x14ac:dyDescent="0.3">
      <c r="B26" s="37" t="s">
        <v>114</v>
      </c>
    </row>
    <row r="27" spans="1:15" ht="12" customHeight="1" x14ac:dyDescent="0.3">
      <c r="C27" s="65" t="s">
        <v>204</v>
      </c>
      <c r="D27" s="65"/>
      <c r="E27" s="52"/>
      <c r="F27" s="52"/>
      <c r="G27" s="52"/>
    </row>
    <row r="28" spans="1:15" ht="12" customHeight="1" x14ac:dyDescent="0.3">
      <c r="C28" s="51" t="s">
        <v>203</v>
      </c>
      <c r="D28" s="51"/>
      <c r="E28" s="52"/>
      <c r="F28" s="52"/>
      <c r="G28" s="52"/>
      <c r="O28" s="46"/>
    </row>
    <row r="29" spans="1:15" ht="12" customHeight="1" x14ac:dyDescent="0.3">
      <c r="A29" t="s">
        <v>128</v>
      </c>
      <c r="C29" s="53" t="s">
        <v>205</v>
      </c>
      <c r="D29" s="53"/>
      <c r="E29" s="52"/>
      <c r="F29" s="52"/>
      <c r="G29" s="52"/>
      <c r="O29" s="46"/>
    </row>
    <row r="30" spans="1:15" ht="12" customHeight="1" x14ac:dyDescent="0.3">
      <c r="C30" s="54" t="s">
        <v>206</v>
      </c>
      <c r="D30" s="54"/>
      <c r="E30" s="52"/>
      <c r="F30" s="52"/>
      <c r="G30" s="52"/>
      <c r="O30" s="46"/>
    </row>
    <row r="31" spans="1:15" x14ac:dyDescent="0.3">
      <c r="B31" s="67" t="s">
        <v>124</v>
      </c>
      <c r="C31" s="68"/>
      <c r="D31" s="67"/>
      <c r="O31" s="46"/>
    </row>
    <row r="32" spans="1:15" x14ac:dyDescent="0.3">
      <c r="B32" s="66" t="s">
        <v>123</v>
      </c>
      <c r="C32" s="52"/>
      <c r="D32" s="52"/>
      <c r="O32" s="46"/>
    </row>
    <row r="33" spans="2:15" x14ac:dyDescent="0.3">
      <c r="B33" s="66" t="s">
        <v>115</v>
      </c>
      <c r="C33" s="52"/>
      <c r="D33" s="52"/>
      <c r="O33" s="46"/>
    </row>
    <row r="34" spans="2:15" x14ac:dyDescent="0.3">
      <c r="B34" s="66" t="s">
        <v>116</v>
      </c>
      <c r="C34" s="52"/>
      <c r="D34" s="52"/>
      <c r="O34" s="46"/>
    </row>
    <row r="35" spans="2:15" x14ac:dyDescent="0.3">
      <c r="B35" s="66" t="s">
        <v>117</v>
      </c>
      <c r="C35" s="52"/>
      <c r="D35" s="52"/>
      <c r="O35" s="46"/>
    </row>
    <row r="36" spans="2:15" x14ac:dyDescent="0.3">
      <c r="B36" s="66" t="s">
        <v>118</v>
      </c>
      <c r="C36" s="52"/>
      <c r="D36" s="52"/>
      <c r="O36" s="46"/>
    </row>
    <row r="37" spans="2:15" x14ac:dyDescent="0.3">
      <c r="B37" s="66" t="s">
        <v>196</v>
      </c>
      <c r="C37" s="52"/>
      <c r="D37" s="52"/>
    </row>
    <row r="38" spans="2:15" x14ac:dyDescent="0.3">
      <c r="B38" s="66" t="s">
        <v>119</v>
      </c>
      <c r="C38" s="52"/>
      <c r="D38" s="52"/>
    </row>
    <row r="39" spans="2:15" x14ac:dyDescent="0.3">
      <c r="B39" s="66" t="s">
        <v>120</v>
      </c>
      <c r="C39" s="52"/>
      <c r="D39" s="52"/>
    </row>
    <row r="40" spans="2:15" x14ac:dyDescent="0.3">
      <c r="B40" s="66" t="s">
        <v>121</v>
      </c>
      <c r="C40" s="52"/>
      <c r="D40" s="52"/>
    </row>
    <row r="41" spans="2:15" x14ac:dyDescent="0.3">
      <c r="B41" s="66" t="s">
        <v>122</v>
      </c>
      <c r="C41" s="52"/>
      <c r="D41" s="52"/>
    </row>
  </sheetData>
  <mergeCells count="27">
    <mergeCell ref="B37:D37"/>
    <mergeCell ref="B38:D38"/>
    <mergeCell ref="B39:D39"/>
    <mergeCell ref="B40:D40"/>
    <mergeCell ref="B41:D41"/>
    <mergeCell ref="B36:D36"/>
    <mergeCell ref="B31:D31"/>
    <mergeCell ref="B32:D32"/>
    <mergeCell ref="B33:D33"/>
    <mergeCell ref="B34:D34"/>
    <mergeCell ref="B35:D35"/>
    <mergeCell ref="C28:G28"/>
    <mergeCell ref="C29:G29"/>
    <mergeCell ref="C30:G30"/>
    <mergeCell ref="B1:J1"/>
    <mergeCell ref="B4:J4"/>
    <mergeCell ref="B3:J3"/>
    <mergeCell ref="C2:I2"/>
    <mergeCell ref="B9:J9"/>
    <mergeCell ref="B5:J5"/>
    <mergeCell ref="B6:J6"/>
    <mergeCell ref="B10:C10"/>
    <mergeCell ref="B11:C11"/>
    <mergeCell ref="B12:C12"/>
    <mergeCell ref="B13:C13"/>
    <mergeCell ref="E8:G8"/>
    <mergeCell ref="C27:G27"/>
  </mergeCells>
  <pageMargins left="0.25" right="0.25" top="0.25" bottom="0.2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8"/>
  <sheetViews>
    <sheetView workbookViewId="0">
      <pane ySplit="1" topLeftCell="A2" activePane="bottomLeft" state="frozen"/>
      <selection pane="bottomLeft" activeCell="R5" sqref="R5"/>
    </sheetView>
  </sheetViews>
  <sheetFormatPr defaultRowHeight="14.4" x14ac:dyDescent="0.3"/>
  <cols>
    <col min="1" max="1" width="55.33203125" bestFit="1" customWidth="1"/>
    <col min="2" max="2" width="41.44140625" hidden="1" customWidth="1"/>
    <col min="3" max="3" width="24.5546875" hidden="1" customWidth="1"/>
    <col min="4" max="4" width="6" style="4" customWidth="1"/>
    <col min="5" max="5" width="5" style="13" customWidth="1"/>
    <col min="6" max="6" width="4.44140625" style="7" customWidth="1"/>
    <col min="7" max="7" width="5.6640625" style="13" bestFit="1" customWidth="1"/>
    <col min="8" max="8" width="6.33203125" style="19" bestFit="1" customWidth="1"/>
    <col min="9" max="9" width="4.44140625" style="16" bestFit="1" customWidth="1"/>
    <col min="10" max="10" width="6.5546875" style="7" bestFit="1" customWidth="1"/>
    <col min="11" max="11" width="6.6640625" style="10" customWidth="1"/>
    <col min="12" max="12" width="9.5546875" style="11" customWidth="1"/>
    <col min="13" max="13" width="7.33203125" style="21" customWidth="1"/>
    <col min="14" max="14" width="8.33203125" style="18" hidden="1" customWidth="1"/>
    <col min="15" max="15" width="7.33203125" style="18" hidden="1" customWidth="1"/>
    <col min="16" max="16" width="8.5546875" style="18" hidden="1" customWidth="1"/>
    <col min="17" max="17" width="8" style="11" hidden="1" customWidth="1"/>
    <col min="18" max="18" width="25.109375" customWidth="1"/>
    <col min="19" max="19" width="12" style="18" customWidth="1"/>
  </cols>
  <sheetData>
    <row r="1" spans="1:19" s="1" customFormat="1" ht="45" customHeight="1" thickBot="1" x14ac:dyDescent="0.35">
      <c r="A1" s="22" t="s">
        <v>73</v>
      </c>
      <c r="B1" s="23" t="s">
        <v>70</v>
      </c>
      <c r="C1" s="23" t="s">
        <v>71</v>
      </c>
      <c r="D1" s="24" t="s">
        <v>33</v>
      </c>
      <c r="E1" s="26" t="s">
        <v>3</v>
      </c>
      <c r="F1" s="25" t="s">
        <v>2</v>
      </c>
      <c r="G1" s="26" t="s">
        <v>82</v>
      </c>
      <c r="H1" s="27" t="s">
        <v>32</v>
      </c>
      <c r="I1" s="28" t="s">
        <v>34</v>
      </c>
      <c r="J1" s="25" t="s">
        <v>0</v>
      </c>
      <c r="K1" s="29" t="s">
        <v>4</v>
      </c>
      <c r="L1" s="30" t="s">
        <v>21</v>
      </c>
      <c r="M1" s="28" t="s">
        <v>1</v>
      </c>
      <c r="N1" s="31" t="s">
        <v>23</v>
      </c>
      <c r="O1" s="31" t="s">
        <v>22</v>
      </c>
      <c r="P1" s="31" t="s">
        <v>24</v>
      </c>
      <c r="Q1" s="32" t="s">
        <v>72</v>
      </c>
      <c r="R1" s="23" t="s">
        <v>27</v>
      </c>
      <c r="S1" s="26" t="s">
        <v>129</v>
      </c>
    </row>
    <row r="2" spans="1:19" x14ac:dyDescent="0.3">
      <c r="A2" s="3" t="s">
        <v>51</v>
      </c>
      <c r="B2" s="2" t="str">
        <f t="shared" ref="B2:B33" si="0">MID(A2,1,FIND(" FROM",A2,1)-1)</f>
        <v>AMERICAN FORK SILVER LAKE</v>
      </c>
      <c r="C2" s="2" t="str">
        <f t="shared" ref="C2:C33" si="1">RIGHT(A2,LEN(A2)-FIND("FROM",A2)-4)</f>
        <v>SILVER FLAT TH</v>
      </c>
      <c r="D2" s="5">
        <f t="shared" ref="D2:D33" si="2">SUM(N2:Q2)</f>
        <v>4.4890909090909092</v>
      </c>
      <c r="E2" s="12">
        <v>4.4000000000000004</v>
      </c>
      <c r="F2" s="6">
        <v>1.9</v>
      </c>
      <c r="G2" s="12">
        <f>SUM(E2/CoverSheet!$F$22)+((M2/CoverSheet!$F$23)/10)+IF(H2&gt;2000,(H2/CoverSheet!$F$24)/2,0)+(Q2/CoverSheet!$F$25)</f>
        <v>2.3509090909090911</v>
      </c>
      <c r="H2" s="14">
        <v>1660</v>
      </c>
      <c r="I2" s="15">
        <v>7536</v>
      </c>
      <c r="J2" s="14">
        <v>8976</v>
      </c>
      <c r="K2" s="8" t="s">
        <v>84</v>
      </c>
      <c r="L2" s="11" t="s">
        <v>8</v>
      </c>
      <c r="M2" s="20">
        <f t="shared" ref="M2:M33" si="3">SUM(H2 /(E2/ S2))</f>
        <v>754.5454545454545</v>
      </c>
      <c r="N2" s="34">
        <f>SUM(E2*CoverSheet!$F$10)</f>
        <v>1.32</v>
      </c>
      <c r="O2" s="33">
        <f>SUM(H2/CoverSheet!$F$11)</f>
        <v>1.66</v>
      </c>
      <c r="P2" s="33">
        <f>SUM(M2/CoverSheet!$F$12)</f>
        <v>1.509090909090909</v>
      </c>
      <c r="Q2" s="35">
        <f>IF((K2) = "None",0,LEN(K2)) * CoverSheet!$F$13</f>
        <v>0</v>
      </c>
      <c r="R2" s="2" t="s">
        <v>130</v>
      </c>
      <c r="S2" s="17">
        <v>2</v>
      </c>
    </row>
    <row r="3" spans="1:19" x14ac:dyDescent="0.3">
      <c r="A3" s="3" t="s">
        <v>26</v>
      </c>
      <c r="B3" s="2" t="str">
        <f t="shared" si="0"/>
        <v>AMERICAN FORK TWIN PEAKS</v>
      </c>
      <c r="C3" s="2" t="str">
        <f t="shared" si="1"/>
        <v>SNOWBIRD</v>
      </c>
      <c r="D3" s="5">
        <f t="shared" si="2"/>
        <v>10.701470588235294</v>
      </c>
      <c r="E3" s="12">
        <v>8.5</v>
      </c>
      <c r="F3" s="6">
        <v>7.1</v>
      </c>
      <c r="G3" s="12">
        <f>SUM(E3/CoverSheet!$F$22)+((M3/CoverSheet!$F$23)/10)+IF(H3&gt;2000,(H3/CoverSheet!$F$24)/2,0)+(Q3/CoverSheet!$F$25)</f>
        <v>7.4925970588235291</v>
      </c>
      <c r="H3" s="14">
        <v>4183</v>
      </c>
      <c r="I3" s="15">
        <v>8114</v>
      </c>
      <c r="J3" s="14">
        <v>11489</v>
      </c>
      <c r="K3" s="9" t="s">
        <v>13</v>
      </c>
      <c r="L3" s="11" t="s">
        <v>83</v>
      </c>
      <c r="M3" s="20">
        <f t="shared" si="3"/>
        <v>984.23529411764707</v>
      </c>
      <c r="N3" s="34">
        <f>SUM(E3*CoverSheet!$F$10)</f>
        <v>2.5499999999999998</v>
      </c>
      <c r="O3" s="33">
        <f>SUM(H3/CoverSheet!$F$11)</f>
        <v>4.1829999999999998</v>
      </c>
      <c r="P3" s="33">
        <f>SUM(M3/CoverSheet!$F$12)</f>
        <v>1.9684705882352942</v>
      </c>
      <c r="Q3" s="35">
        <f>IF((K3) = "None",0,LEN(K3)) * CoverSheet!$F$13</f>
        <v>2</v>
      </c>
      <c r="R3" s="2" t="s">
        <v>31</v>
      </c>
      <c r="S3" s="17">
        <v>2</v>
      </c>
    </row>
    <row r="4" spans="1:19" x14ac:dyDescent="0.3">
      <c r="A4" s="3" t="s">
        <v>136</v>
      </c>
      <c r="B4" s="2" t="str">
        <f t="shared" si="0"/>
        <v>AVENUES TWIN PEAKS</v>
      </c>
      <c r="C4" s="2" t="str">
        <f t="shared" si="1"/>
        <v>VALLEYVIEW TH.</v>
      </c>
      <c r="D4" s="5">
        <f t="shared" si="2"/>
        <v>3.3783783783783785</v>
      </c>
      <c r="E4" s="12">
        <v>3.7</v>
      </c>
      <c r="F4" s="6">
        <v>1.2</v>
      </c>
      <c r="G4" s="12">
        <f>SUM(E4/CoverSheet!$F$22)+((M4/CoverSheet!$F$23)/10)+IF(H4&gt;2000,(H4/CoverSheet!$F$24)/2,0)+(Q4/CoverSheet!$F$25)</f>
        <v>1.9678378378378378</v>
      </c>
      <c r="H4" s="14">
        <v>1090</v>
      </c>
      <c r="I4" s="15">
        <v>5318</v>
      </c>
      <c r="J4" s="14">
        <v>6291</v>
      </c>
      <c r="K4" s="8" t="s">
        <v>84</v>
      </c>
      <c r="L4" s="11" t="s">
        <v>83</v>
      </c>
      <c r="M4" s="20">
        <f t="shared" si="3"/>
        <v>589.18918918918916</v>
      </c>
      <c r="N4" s="34">
        <f>SUM(E4*CoverSheet!$F$10)</f>
        <v>1.1100000000000001</v>
      </c>
      <c r="O4" s="33">
        <f>SUM(H4/CoverSheet!$F$11)</f>
        <v>1.0900000000000001</v>
      </c>
      <c r="P4" s="33">
        <f>SUM(M4/CoverSheet!$F$12)</f>
        <v>1.1783783783783783</v>
      </c>
      <c r="Q4" s="35">
        <f>IF((K4) = "None",0,LEN(K4)) * CoverSheet!$F$13</f>
        <v>0</v>
      </c>
      <c r="R4" s="2" t="s">
        <v>28</v>
      </c>
      <c r="S4" s="17">
        <v>2</v>
      </c>
    </row>
    <row r="5" spans="1:19" x14ac:dyDescent="0.3">
      <c r="A5" s="3" t="s">
        <v>137</v>
      </c>
      <c r="B5" s="2" t="str">
        <f t="shared" si="0"/>
        <v>BAKER PASS</v>
      </c>
      <c r="C5" s="2" t="str">
        <f t="shared" si="1"/>
        <v>BOWMAN FORK.</v>
      </c>
      <c r="D5" s="5">
        <f t="shared" si="2"/>
        <v>7.0854578313253018</v>
      </c>
      <c r="E5" s="12">
        <v>8.3000000000000007</v>
      </c>
      <c r="F5" s="6">
        <v>4.0999999999999996</v>
      </c>
      <c r="G5" s="12">
        <f>SUM(E5/CoverSheet!$F$22)+((M5/CoverSheet!$F$23)/10)+IF(H5&gt;2000,(H5/CoverSheet!$F$24)/2,0)+(Q5/CoverSheet!$F$25)</f>
        <v>5.0746957831325306</v>
      </c>
      <c r="H5" s="14">
        <v>3101</v>
      </c>
      <c r="I5" s="15">
        <v>6286</v>
      </c>
      <c r="J5" s="14">
        <v>9370</v>
      </c>
      <c r="K5" s="8" t="s">
        <v>84</v>
      </c>
      <c r="L5" s="11" t="s">
        <v>8</v>
      </c>
      <c r="M5" s="20">
        <f t="shared" si="3"/>
        <v>747.22891566265059</v>
      </c>
      <c r="N5" s="34">
        <f>SUM(E5*CoverSheet!$F$10)</f>
        <v>2.4900000000000002</v>
      </c>
      <c r="O5" s="33">
        <f>SUM(H5/CoverSheet!$F$11)</f>
        <v>3.101</v>
      </c>
      <c r="P5" s="33">
        <f>SUM(M5/CoverSheet!$F$12)</f>
        <v>1.4944578313253012</v>
      </c>
      <c r="Q5" s="35">
        <f>IF((K5) = "None",0,LEN(K5)) * CoverSheet!$F$13</f>
        <v>0</v>
      </c>
      <c r="R5" s="2" t="s">
        <v>29</v>
      </c>
      <c r="S5" s="17">
        <v>2</v>
      </c>
    </row>
    <row r="6" spans="1:19" x14ac:dyDescent="0.3">
      <c r="A6" s="3" t="s">
        <v>138</v>
      </c>
      <c r="B6" s="2" t="str">
        <f t="shared" si="0"/>
        <v>BAKER PASS</v>
      </c>
      <c r="C6" s="2" t="str">
        <f t="shared" si="1"/>
        <v>BUTLER FORK TH.</v>
      </c>
      <c r="D6" s="5">
        <f t="shared" si="2"/>
        <v>5.5649999999999995</v>
      </c>
      <c r="E6" s="12">
        <v>6</v>
      </c>
      <c r="F6" s="6">
        <v>3.3</v>
      </c>
      <c r="G6" s="12">
        <f>SUM(E6/CoverSheet!$F$22)+((M6/CoverSheet!$F$23)/10)+IF(H6&gt;2000,(H6/CoverSheet!$F$24)/2,0)+(Q6/CoverSheet!$F$25)</f>
        <v>3.7153499999999999</v>
      </c>
      <c r="H6" s="14">
        <v>2259</v>
      </c>
      <c r="I6" s="15">
        <v>7139</v>
      </c>
      <c r="J6" s="14">
        <v>9370</v>
      </c>
      <c r="K6" s="8" t="s">
        <v>84</v>
      </c>
      <c r="L6" s="11" t="s">
        <v>8</v>
      </c>
      <c r="M6" s="20">
        <f t="shared" si="3"/>
        <v>753</v>
      </c>
      <c r="N6" s="34">
        <f>SUM(E6*CoverSheet!$F$10)</f>
        <v>1.7999999999999998</v>
      </c>
      <c r="O6" s="33">
        <f>SUM(H6/CoverSheet!$F$11)</f>
        <v>2.2589999999999999</v>
      </c>
      <c r="P6" s="33">
        <f>SUM(M6/CoverSheet!$F$12)</f>
        <v>1.506</v>
      </c>
      <c r="Q6" s="35">
        <f>IF((K6) = "None",0,LEN(K6)) * CoverSheet!$F$13</f>
        <v>0</v>
      </c>
      <c r="R6" s="2" t="s">
        <v>30</v>
      </c>
      <c r="S6" s="17">
        <v>2</v>
      </c>
    </row>
    <row r="7" spans="1:19" x14ac:dyDescent="0.3">
      <c r="A7" s="3" t="s">
        <v>139</v>
      </c>
      <c r="B7" s="2" t="str">
        <f t="shared" si="0"/>
        <v>BAKER PASS</v>
      </c>
      <c r="C7" s="2" t="str">
        <f t="shared" si="1"/>
        <v>MILL B NORTH TH.</v>
      </c>
      <c r="D7" s="5">
        <f t="shared" si="2"/>
        <v>8.3478490566037724</v>
      </c>
      <c r="E7" s="12">
        <v>10.6</v>
      </c>
      <c r="F7" s="6">
        <v>4.7</v>
      </c>
      <c r="G7" s="12">
        <f>SUM(E7/CoverSheet!$F$22)+((M7/CoverSheet!$F$23)/10)+IF(H7&gt;2000,(H7/CoverSheet!$F$24)/2,0)+(Q7/CoverSheet!$F$25)</f>
        <v>6.3795849056603773</v>
      </c>
      <c r="H7" s="14">
        <v>3752</v>
      </c>
      <c r="I7" s="15">
        <v>6240</v>
      </c>
      <c r="J7" s="14">
        <v>9370</v>
      </c>
      <c r="K7" s="8" t="s">
        <v>84</v>
      </c>
      <c r="L7" s="11" t="s">
        <v>8</v>
      </c>
      <c r="M7" s="20">
        <f t="shared" si="3"/>
        <v>707.92452830188677</v>
      </c>
      <c r="N7" s="34">
        <f>SUM(E7*CoverSheet!$F$10)</f>
        <v>3.1799999999999997</v>
      </c>
      <c r="O7" s="33">
        <f>SUM(H7/CoverSheet!$F$11)</f>
        <v>3.7519999999999998</v>
      </c>
      <c r="P7" s="33">
        <f>SUM(M7/CoverSheet!$F$12)</f>
        <v>1.4158490566037736</v>
      </c>
      <c r="Q7" s="35">
        <f>IF((K7) = "None",0,LEN(K7)) * CoverSheet!$F$13</f>
        <v>0</v>
      </c>
      <c r="R7" s="2" t="s">
        <v>30</v>
      </c>
      <c r="S7" s="17">
        <v>2</v>
      </c>
    </row>
    <row r="8" spans="1:19" x14ac:dyDescent="0.3">
      <c r="A8" s="3" t="s">
        <v>140</v>
      </c>
      <c r="B8" s="2" t="str">
        <f t="shared" si="0"/>
        <v>BAKER SPRING</v>
      </c>
      <c r="C8" s="2" t="str">
        <f t="shared" si="1"/>
        <v>BOWMAN FORK.</v>
      </c>
      <c r="D8" s="5">
        <f t="shared" si="2"/>
        <v>6.141923076923077</v>
      </c>
      <c r="E8" s="12">
        <v>6.5</v>
      </c>
      <c r="F8" s="6">
        <v>3.3</v>
      </c>
      <c r="G8" s="12">
        <f>SUM(E8/CoverSheet!$F$22)+((M8/CoverSheet!$F$23)/10)+IF(H8&gt;2000,(H8/CoverSheet!$F$24)/2,0)+(Q8/CoverSheet!$F$25)</f>
        <v>4.0584423076923075</v>
      </c>
      <c r="H8" s="14">
        <v>2595</v>
      </c>
      <c r="I8" s="15">
        <v>6286</v>
      </c>
      <c r="J8" s="14">
        <v>8880</v>
      </c>
      <c r="K8" s="8" t="s">
        <v>84</v>
      </c>
      <c r="L8" s="11" t="s">
        <v>8</v>
      </c>
      <c r="M8" s="20">
        <f t="shared" si="3"/>
        <v>798.46153846153845</v>
      </c>
      <c r="N8" s="34">
        <f>SUM(E8*CoverSheet!$F$10)</f>
        <v>1.95</v>
      </c>
      <c r="O8" s="33">
        <f>SUM(H8/CoverSheet!$F$11)</f>
        <v>2.5950000000000002</v>
      </c>
      <c r="P8" s="33">
        <f>SUM(M8/CoverSheet!$F$12)</f>
        <v>1.5969230769230769</v>
      </c>
      <c r="Q8" s="35">
        <f>IF((K8) = "None",0,LEN(K8)) * CoverSheet!$F$13</f>
        <v>0</v>
      </c>
      <c r="R8" s="2" t="s">
        <v>29</v>
      </c>
      <c r="S8" s="17">
        <v>2</v>
      </c>
    </row>
    <row r="9" spans="1:19" x14ac:dyDescent="0.3">
      <c r="A9" s="3" t="s">
        <v>69</v>
      </c>
      <c r="B9" s="2" t="str">
        <f t="shared" si="0"/>
        <v>BEATOUT (PFIEFFERHORN TO BELLS CYN)</v>
      </c>
      <c r="C9" s="2" t="str">
        <f t="shared" si="1"/>
        <v>WHITE PINE TH</v>
      </c>
      <c r="D9" s="5">
        <f t="shared" si="2"/>
        <v>15.843592592592591</v>
      </c>
      <c r="E9" s="12">
        <v>13.5</v>
      </c>
      <c r="F9" s="6">
        <v>13.8</v>
      </c>
      <c r="G9" s="12">
        <f>SUM(E9/CoverSheet!$F$22)+((M9/CoverSheet!$F$23)/10)+IF(H9&gt;2000,(H9/CoverSheet!$F$24)/2,0)+(Q9/CoverSheet!$F$25)</f>
        <v>13.316909259259258</v>
      </c>
      <c r="H9" s="14">
        <v>5917</v>
      </c>
      <c r="I9" s="15">
        <v>7640</v>
      </c>
      <c r="J9" s="14">
        <v>11326</v>
      </c>
      <c r="K9" s="9" t="s">
        <v>19</v>
      </c>
      <c r="L9" s="11" t="s">
        <v>8</v>
      </c>
      <c r="M9" s="20">
        <f t="shared" si="3"/>
        <v>438.2962962962963</v>
      </c>
      <c r="N9" s="34">
        <f>SUM(E9*CoverSheet!$F$10)</f>
        <v>4.05</v>
      </c>
      <c r="O9" s="33">
        <f>SUM(H9/CoverSheet!$F$11)</f>
        <v>5.9169999999999998</v>
      </c>
      <c r="P9" s="33">
        <f>SUM(M9/CoverSheet!$F$12)</f>
        <v>0.87659259259259259</v>
      </c>
      <c r="Q9" s="35">
        <f>IF((K9) = "None",0,LEN(K9)) * CoverSheet!$F$13</f>
        <v>5</v>
      </c>
      <c r="R9" s="2" t="s">
        <v>31</v>
      </c>
      <c r="S9" s="17">
        <v>1</v>
      </c>
    </row>
    <row r="10" spans="1:19" x14ac:dyDescent="0.3">
      <c r="A10" s="3" t="s">
        <v>243</v>
      </c>
      <c r="B10" s="2" t="str">
        <f t="shared" si="0"/>
        <v>BELLS CYN MEADOW</v>
      </c>
      <c r="C10" s="2" t="str">
        <f t="shared" si="1"/>
        <v>BELLS CYN NORTH TH.</v>
      </c>
      <c r="D10" s="5">
        <f t="shared" si="2"/>
        <v>6.4012941176470584</v>
      </c>
      <c r="E10" s="12">
        <v>6.8</v>
      </c>
      <c r="F10" s="6">
        <v>3.1</v>
      </c>
      <c r="G10" s="12">
        <f>SUM(E10/CoverSheet!$F$22)+((M10/CoverSheet!$F$23)/10)+IF(H10&gt;2000,(H10/CoverSheet!$F$24)/2,0)+(Q10/CoverSheet!$F$25)</f>
        <v>4.2480294117647057</v>
      </c>
      <c r="H10" s="14">
        <v>2746</v>
      </c>
      <c r="I10" s="15">
        <v>5235</v>
      </c>
      <c r="J10" s="14">
        <v>7835</v>
      </c>
      <c r="K10" s="8" t="s">
        <v>84</v>
      </c>
      <c r="L10" s="11" t="s">
        <v>8</v>
      </c>
      <c r="M10" s="20">
        <f t="shared" si="3"/>
        <v>807.64705882352939</v>
      </c>
      <c r="N10" s="34">
        <f>SUM(E10*CoverSheet!$F$10)</f>
        <v>2.04</v>
      </c>
      <c r="O10" s="33">
        <f>SUM(H10/CoverSheet!$F$11)</f>
        <v>2.746</v>
      </c>
      <c r="P10" s="33">
        <f>SUM(M10/CoverSheet!$F$12)</f>
        <v>1.6152941176470588</v>
      </c>
      <c r="Q10" s="35">
        <f>IF((K10) = "None",0,LEN(K10)) * CoverSheet!$F$13</f>
        <v>0</v>
      </c>
      <c r="R10" s="2" t="s">
        <v>28</v>
      </c>
      <c r="S10" s="17">
        <v>2</v>
      </c>
    </row>
    <row r="11" spans="1:19" x14ac:dyDescent="0.3">
      <c r="A11" s="3" t="s">
        <v>244</v>
      </c>
      <c r="B11" s="2" t="str">
        <f t="shared" si="0"/>
        <v>BELLS CYN UPPER RESERVOIR</v>
      </c>
      <c r="C11" s="2" t="str">
        <f t="shared" si="1"/>
        <v>BELLS CYN NORTH TH.</v>
      </c>
      <c r="D11" s="5">
        <f t="shared" si="2"/>
        <v>8.9070212765957439</v>
      </c>
      <c r="E11" s="12">
        <v>9.4</v>
      </c>
      <c r="F11" s="6">
        <v>5.2</v>
      </c>
      <c r="G11" s="12">
        <f>SUM(E11/CoverSheet!$F$22)+((M11/CoverSheet!$F$23)/10)+IF(H11&gt;2000,(H11/CoverSheet!$F$24)/2,0)+(Q11/CoverSheet!$F$25)</f>
        <v>5.9492021276595741</v>
      </c>
      <c r="H11" s="14">
        <v>4270</v>
      </c>
      <c r="I11" s="15">
        <v>5235</v>
      </c>
      <c r="J11" s="14">
        <v>9439</v>
      </c>
      <c r="K11" s="8" t="s">
        <v>84</v>
      </c>
      <c r="L11" s="11" t="s">
        <v>8</v>
      </c>
      <c r="M11" s="20">
        <f t="shared" si="3"/>
        <v>908.51063829787233</v>
      </c>
      <c r="N11" s="34">
        <f>SUM(E11*CoverSheet!$F$10)</f>
        <v>2.82</v>
      </c>
      <c r="O11" s="33">
        <f>SUM(H11/CoverSheet!$F$11)</f>
        <v>4.2699999999999996</v>
      </c>
      <c r="P11" s="33">
        <f>SUM(M11/CoverSheet!$F$12)</f>
        <v>1.8170212765957447</v>
      </c>
      <c r="Q11" s="35">
        <f>IF((K11) = "None",0,LEN(K11)) * CoverSheet!$F$13</f>
        <v>0</v>
      </c>
      <c r="R11" s="2" t="s">
        <v>28</v>
      </c>
      <c r="S11" s="17">
        <v>2</v>
      </c>
    </row>
    <row r="12" spans="1:19" x14ac:dyDescent="0.3">
      <c r="A12" s="3" t="s">
        <v>36</v>
      </c>
      <c r="B12" s="2" t="str">
        <f t="shared" si="0"/>
        <v>BIG COTTONWOOD OVERLOOK</v>
      </c>
      <c r="C12" s="2" t="str">
        <f t="shared" si="1"/>
        <v>DRY HOLLOW</v>
      </c>
      <c r="D12" s="5">
        <f t="shared" si="2"/>
        <v>7.4555744680851062</v>
      </c>
      <c r="E12" s="12">
        <v>4.7</v>
      </c>
      <c r="F12" s="6">
        <v>3.9</v>
      </c>
      <c r="G12" s="12">
        <f>SUM(E12/CoverSheet!$F$22)+((M12/CoverSheet!$F$23)/10)+IF(H12&gt;2000,(H12/CoverSheet!$F$24)/2,0)+(Q12/CoverSheet!$F$25)</f>
        <v>3.4444574468085105</v>
      </c>
      <c r="H12" s="14">
        <v>3266</v>
      </c>
      <c r="I12" s="15">
        <v>5359</v>
      </c>
      <c r="J12" s="14">
        <v>8443</v>
      </c>
      <c r="K12" s="8" t="s">
        <v>84</v>
      </c>
      <c r="L12" s="11" t="s">
        <v>8</v>
      </c>
      <c r="M12" s="20">
        <f t="shared" si="3"/>
        <v>1389.7872340425531</v>
      </c>
      <c r="N12" s="34">
        <f>SUM(E12*CoverSheet!$F$10)</f>
        <v>1.41</v>
      </c>
      <c r="O12" s="33">
        <f>SUM(H12/CoverSheet!$F$11)</f>
        <v>3.266</v>
      </c>
      <c r="P12" s="33">
        <f>SUM(M12/CoverSheet!$F$12)</f>
        <v>2.779574468085106</v>
      </c>
      <c r="Q12" s="35">
        <f>IF((K12) = "None",0,LEN(K12)) * CoverSheet!$F$13</f>
        <v>0</v>
      </c>
      <c r="R12" s="2" t="s">
        <v>28</v>
      </c>
      <c r="S12" s="17">
        <v>2</v>
      </c>
    </row>
    <row r="13" spans="1:19" x14ac:dyDescent="0.3">
      <c r="A13" s="3" t="s">
        <v>247</v>
      </c>
      <c r="B13" s="2" t="str">
        <f t="shared" si="0"/>
        <v>BOX ELDER PEAK</v>
      </c>
      <c r="C13" s="2" t="str">
        <f t="shared" si="1"/>
        <v>DEER CREEK TH.</v>
      </c>
      <c r="D13" s="5">
        <f t="shared" si="2"/>
        <v>11.294090909090908</v>
      </c>
      <c r="E13" s="12">
        <v>11</v>
      </c>
      <c r="F13" s="6">
        <v>7</v>
      </c>
      <c r="G13" s="12">
        <f>SUM(E13/CoverSheet!$F$22)+((M13/CoverSheet!$F$23)/10)+IF(H13&gt;2000,(H13/CoverSheet!$F$24)/2,0)+(Q13/CoverSheet!$F$25)</f>
        <v>7.9687590909090904</v>
      </c>
      <c r="H13" s="14">
        <v>5129</v>
      </c>
      <c r="I13" s="15">
        <v>6678</v>
      </c>
      <c r="J13" s="14">
        <v>11101</v>
      </c>
      <c r="K13" s="9" t="s">
        <v>15</v>
      </c>
      <c r="L13" s="11" t="s">
        <v>8</v>
      </c>
      <c r="M13" s="20">
        <f t="shared" si="3"/>
        <v>932.5454545454545</v>
      </c>
      <c r="N13" s="34">
        <f>SUM(E13*CoverSheet!$F$10)</f>
        <v>3.3</v>
      </c>
      <c r="O13" s="33">
        <f>SUM(H13/CoverSheet!$F$11)</f>
        <v>5.1289999999999996</v>
      </c>
      <c r="P13" s="33">
        <f>SUM(M13/CoverSheet!$F$12)</f>
        <v>1.8650909090909089</v>
      </c>
      <c r="Q13" s="35">
        <f>IF((K13) = "None",0,LEN(K13)) * CoverSheet!$F$13</f>
        <v>1</v>
      </c>
      <c r="R13" s="2" t="s">
        <v>130</v>
      </c>
      <c r="S13" s="17">
        <v>2</v>
      </c>
    </row>
    <row r="14" spans="1:19" x14ac:dyDescent="0.3">
      <c r="A14" s="3" t="s">
        <v>235</v>
      </c>
      <c r="B14" s="2" t="str">
        <f t="shared" si="0"/>
        <v>BOX ELDER PEAK</v>
      </c>
      <c r="C14" s="2" t="str">
        <f t="shared" si="1"/>
        <v>DRY CREEK TH.</v>
      </c>
      <c r="D14" s="5">
        <f t="shared" si="2"/>
        <v>13.200304347826087</v>
      </c>
      <c r="E14" s="12">
        <v>13.8</v>
      </c>
      <c r="F14" s="6">
        <v>8.5</v>
      </c>
      <c r="G14" s="12">
        <f>SUM(E14/CoverSheet!$F$22)+((M14/CoverSheet!$F$23)/10)+IF(H14&gt;2000,(H14/CoverSheet!$F$24)/2,0)+(Q14/CoverSheet!$F$25)</f>
        <v>9.6433804347826086</v>
      </c>
      <c r="H14" s="14">
        <v>6249</v>
      </c>
      <c r="I14" s="15">
        <v>5675</v>
      </c>
      <c r="J14" s="14">
        <v>11101</v>
      </c>
      <c r="K14" s="9" t="s">
        <v>15</v>
      </c>
      <c r="L14" s="11" t="s">
        <v>8</v>
      </c>
      <c r="M14" s="20">
        <f t="shared" si="3"/>
        <v>905.65217391304338</v>
      </c>
      <c r="N14" s="34">
        <f>SUM(E14*CoverSheet!$F$10)</f>
        <v>4.1399999999999997</v>
      </c>
      <c r="O14" s="33">
        <f>SUM(H14/CoverSheet!$F$11)</f>
        <v>6.2489999999999997</v>
      </c>
      <c r="P14" s="33">
        <f>SUM(M14/CoverSheet!$F$12)</f>
        <v>1.8113043478260868</v>
      </c>
      <c r="Q14" s="35">
        <f>IF((K14) = "None",0,LEN(K14)) * CoverSheet!$F$13</f>
        <v>1</v>
      </c>
      <c r="R14" s="2" t="s">
        <v>130</v>
      </c>
      <c r="S14" s="17">
        <v>2</v>
      </c>
    </row>
    <row r="15" spans="1:19" x14ac:dyDescent="0.3">
      <c r="A15" s="3" t="s">
        <v>236</v>
      </c>
      <c r="B15" s="2" t="str">
        <f t="shared" si="0"/>
        <v>BOX ELDER PEAK</v>
      </c>
      <c r="C15" s="2" t="str">
        <f t="shared" si="1"/>
        <v>PHELPS CANYON.</v>
      </c>
      <c r="D15" s="5">
        <f t="shared" si="2"/>
        <v>11.621936170212765</v>
      </c>
      <c r="E15" s="12">
        <v>9.4</v>
      </c>
      <c r="F15" s="6">
        <v>7.4</v>
      </c>
      <c r="G15" s="12">
        <f>SUM(E15/CoverSheet!$F$22)+((M15/CoverSheet!$F$23)/10)+IF(H15&gt;2000,(H15/CoverSheet!$F$24)/2,0)+(Q15/CoverSheet!$F$25)</f>
        <v>7.3011436170212765</v>
      </c>
      <c r="H15" s="14">
        <v>5473</v>
      </c>
      <c r="I15" s="15">
        <v>5675</v>
      </c>
      <c r="J15" s="14">
        <v>11101</v>
      </c>
      <c r="K15" s="9" t="s">
        <v>15</v>
      </c>
      <c r="L15" s="11" t="s">
        <v>8</v>
      </c>
      <c r="M15" s="20">
        <f t="shared" si="3"/>
        <v>1164.4680851063829</v>
      </c>
      <c r="N15" s="34">
        <f>SUM(E15*CoverSheet!$F$10)</f>
        <v>2.82</v>
      </c>
      <c r="O15" s="33">
        <f>SUM(H15/CoverSheet!$F$11)</f>
        <v>5.4729999999999999</v>
      </c>
      <c r="P15" s="33">
        <f>SUM(M15/CoverSheet!$F$12)</f>
        <v>2.3289361702127658</v>
      </c>
      <c r="Q15" s="35">
        <f>IF((K15) = "None",0,LEN(K15)) * CoverSheet!$F$13</f>
        <v>1</v>
      </c>
      <c r="R15" s="2" t="s">
        <v>130</v>
      </c>
      <c r="S15" s="17">
        <v>2</v>
      </c>
    </row>
    <row r="16" spans="1:19" x14ac:dyDescent="0.3">
      <c r="A16" s="3" t="s">
        <v>219</v>
      </c>
      <c r="B16" s="2" t="str">
        <f t="shared" si="0"/>
        <v>BRIGHTON RIDGE RUN (SNAKE CRK TO MILLICENT)</v>
      </c>
      <c r="C16" s="2" t="str">
        <f t="shared" si="1"/>
        <v>BRIGHTON.</v>
      </c>
      <c r="D16" s="5">
        <f t="shared" si="2"/>
        <v>7.5288000000000004</v>
      </c>
      <c r="E16" s="12">
        <v>7.5</v>
      </c>
      <c r="F16" s="6">
        <v>6.1</v>
      </c>
      <c r="G16" s="12">
        <f>SUM(E16/CoverSheet!$F$22)+((M16/CoverSheet!$F$23)/10)+IF(H16&gt;2000,(H16/CoverSheet!$F$24)/2,0)+(Q16/CoverSheet!$F$25)</f>
        <v>5.6845800000000004</v>
      </c>
      <c r="H16" s="14">
        <v>3378</v>
      </c>
      <c r="I16" s="15">
        <v>8765</v>
      </c>
      <c r="J16" s="14">
        <v>10795</v>
      </c>
      <c r="K16" s="9" t="s">
        <v>9</v>
      </c>
      <c r="L16" s="11" t="s">
        <v>83</v>
      </c>
      <c r="M16" s="20">
        <f t="shared" si="3"/>
        <v>450.4</v>
      </c>
      <c r="N16" s="34">
        <f>SUM(E16*CoverSheet!$F$10)</f>
        <v>2.25</v>
      </c>
      <c r="O16" s="33">
        <f>SUM(H16/CoverSheet!$F$11)</f>
        <v>3.3780000000000001</v>
      </c>
      <c r="P16" s="33">
        <f>SUM(M16/CoverSheet!$F$12)</f>
        <v>0.90079999999999993</v>
      </c>
      <c r="Q16" s="35">
        <f>IF((K16) = "None",0,LEN(K16)) * CoverSheet!$F$13</f>
        <v>1</v>
      </c>
      <c r="R16" s="2" t="s">
        <v>30</v>
      </c>
      <c r="S16" s="17">
        <v>1</v>
      </c>
    </row>
    <row r="17" spans="1:19" x14ac:dyDescent="0.3">
      <c r="A17" s="3" t="s">
        <v>40</v>
      </c>
      <c r="B17" s="2" t="str">
        <f t="shared" si="0"/>
        <v>BROADS FORK MEADOW</v>
      </c>
      <c r="C17" s="2" t="str">
        <f t="shared" si="1"/>
        <v>MILL B SOUTH TH</v>
      </c>
      <c r="D17" s="5">
        <f t="shared" si="2"/>
        <v>5.4146666666666663</v>
      </c>
      <c r="E17" s="12">
        <v>4.2</v>
      </c>
      <c r="F17" s="6">
        <v>2.5</v>
      </c>
      <c r="G17" s="12">
        <f>SUM(E17/CoverSheet!$F$22)+((M17/CoverSheet!$F$23)/10)+IF(H17&gt;2000,(H17/CoverSheet!$F$24)/2,0)+(Q17/CoverSheet!$F$25)</f>
        <v>2.8346666666666667</v>
      </c>
      <c r="H17" s="14">
        <v>2128</v>
      </c>
      <c r="I17" s="15">
        <v>6200</v>
      </c>
      <c r="J17" s="14">
        <v>8227</v>
      </c>
      <c r="K17" s="8" t="s">
        <v>84</v>
      </c>
      <c r="L17" s="11" t="s">
        <v>8</v>
      </c>
      <c r="M17" s="20">
        <f t="shared" si="3"/>
        <v>1013.3333333333333</v>
      </c>
      <c r="N17" s="34">
        <f>SUM(E17*CoverSheet!$F$10)</f>
        <v>1.26</v>
      </c>
      <c r="O17" s="33">
        <f>SUM(H17/CoverSheet!$F$11)</f>
        <v>2.1280000000000001</v>
      </c>
      <c r="P17" s="33">
        <f>SUM(M17/CoverSheet!$F$12)</f>
        <v>2.0266666666666664</v>
      </c>
      <c r="Q17" s="35">
        <f>IF((K17) = "None",0,LEN(K17)) * CoverSheet!$F$13</f>
        <v>0</v>
      </c>
      <c r="R17" s="2" t="s">
        <v>30</v>
      </c>
      <c r="S17" s="17">
        <v>2</v>
      </c>
    </row>
    <row r="18" spans="1:19" x14ac:dyDescent="0.3">
      <c r="A18" s="3" t="s">
        <v>242</v>
      </c>
      <c r="B18" s="2" t="str">
        <f t="shared" si="0"/>
        <v>BULLION DIVIDE (ALBION TO WHITE PINE TH)</v>
      </c>
      <c r="C18" s="2" t="str">
        <f t="shared" si="1"/>
        <v>CECRET LAKE TH.</v>
      </c>
      <c r="D18" s="5">
        <f t="shared" si="2"/>
        <v>11.0625</v>
      </c>
      <c r="E18" s="12">
        <v>11.2</v>
      </c>
      <c r="F18" s="6">
        <v>9.1999999999999993</v>
      </c>
      <c r="G18" s="12">
        <f>SUM(E18/CoverSheet!$F$22)+((M18/CoverSheet!$F$23)/10)+IF(H18&gt;2000,(H18/CoverSheet!$F$24)/2,0)+(Q18/CoverSheet!$F$25)</f>
        <v>9.6687499999999993</v>
      </c>
      <c r="H18" s="14">
        <v>3990</v>
      </c>
      <c r="I18" s="15">
        <v>9428</v>
      </c>
      <c r="J18" s="14">
        <v>11489</v>
      </c>
      <c r="K18" s="9" t="s">
        <v>11</v>
      </c>
      <c r="L18" s="11" t="s">
        <v>83</v>
      </c>
      <c r="M18" s="20">
        <f t="shared" si="3"/>
        <v>356.25</v>
      </c>
      <c r="N18" s="34">
        <f>SUM(E18*CoverSheet!$F$10)</f>
        <v>3.36</v>
      </c>
      <c r="O18" s="33">
        <f>SUM(H18/CoverSheet!$F$11)</f>
        <v>3.99</v>
      </c>
      <c r="P18" s="33">
        <f>SUM(M18/CoverSheet!$F$12)</f>
        <v>0.71250000000000002</v>
      </c>
      <c r="Q18" s="35">
        <f>IF((K18) = "None",0,LEN(K18)) * CoverSheet!$F$13</f>
        <v>3</v>
      </c>
      <c r="R18" s="2" t="s">
        <v>31</v>
      </c>
      <c r="S18" s="17">
        <v>1</v>
      </c>
    </row>
    <row r="19" spans="1:19" x14ac:dyDescent="0.3">
      <c r="A19" s="3" t="s">
        <v>52</v>
      </c>
      <c r="B19" s="2" t="str">
        <f t="shared" si="0"/>
        <v>CARDIFF MINE</v>
      </c>
      <c r="C19" s="2" t="str">
        <f t="shared" si="1"/>
        <v>MILL D SOUTH TH</v>
      </c>
      <c r="D19" s="5">
        <f t="shared" si="2"/>
        <v>4.1779215686274505</v>
      </c>
      <c r="E19" s="12">
        <v>5.0999999999999996</v>
      </c>
      <c r="F19" s="6">
        <v>2.2000000000000002</v>
      </c>
      <c r="G19" s="12">
        <f>SUM(E19/CoverSheet!$F$22)+((M19/CoverSheet!$F$23)/10)+IF(H19&gt;2000,(H19/CoverSheet!$F$24)/2,0)+(Q19/CoverSheet!$F$25)</f>
        <v>2.6663921568627451</v>
      </c>
      <c r="H19" s="14">
        <v>1484</v>
      </c>
      <c r="I19" s="15">
        <v>7478</v>
      </c>
      <c r="J19" s="14">
        <v>8829</v>
      </c>
      <c r="K19" s="8" t="s">
        <v>84</v>
      </c>
      <c r="L19" s="11" t="s">
        <v>83</v>
      </c>
      <c r="M19" s="20">
        <f t="shared" si="3"/>
        <v>581.96078431372553</v>
      </c>
      <c r="N19" s="34">
        <f>SUM(E19*CoverSheet!$F$10)</f>
        <v>1.5299999999999998</v>
      </c>
      <c r="O19" s="33">
        <f>SUM(H19/CoverSheet!$F$11)</f>
        <v>1.484</v>
      </c>
      <c r="P19" s="33">
        <f>SUM(M19/CoverSheet!$F$12)</f>
        <v>1.1639215686274511</v>
      </c>
      <c r="Q19" s="35">
        <f>IF((K19) = "None",0,LEN(K19)) * CoverSheet!$F$13</f>
        <v>0</v>
      </c>
      <c r="R19" s="2" t="s">
        <v>30</v>
      </c>
      <c r="S19" s="17">
        <v>2</v>
      </c>
    </row>
    <row r="20" spans="1:19" x14ac:dyDescent="0.3">
      <c r="A20" s="3" t="s">
        <v>141</v>
      </c>
      <c r="B20" s="2" t="str">
        <f t="shared" si="0"/>
        <v>CARDIFF PASS</v>
      </c>
      <c r="C20" s="2" t="str">
        <f t="shared" si="1"/>
        <v>ALTA.</v>
      </c>
      <c r="D20" s="5">
        <f t="shared" si="2"/>
        <v>4.2860000000000005</v>
      </c>
      <c r="E20" s="12">
        <v>2.5</v>
      </c>
      <c r="F20" s="6">
        <v>1.7</v>
      </c>
      <c r="G20" s="12">
        <f>SUM(E20/CoverSheet!$F$22)+((M20/CoverSheet!$F$23)/10)+IF(H20&gt;2000,(H20/CoverSheet!$F$24)/2,0)+(Q20/CoverSheet!$F$25)</f>
        <v>1.4676</v>
      </c>
      <c r="H20" s="14">
        <v>1360</v>
      </c>
      <c r="I20" s="15">
        <v>8669</v>
      </c>
      <c r="J20" s="14">
        <v>10020</v>
      </c>
      <c r="K20" s="8" t="s">
        <v>84</v>
      </c>
      <c r="L20" s="11" t="s">
        <v>83</v>
      </c>
      <c r="M20" s="20">
        <f t="shared" si="3"/>
        <v>1088</v>
      </c>
      <c r="N20" s="34">
        <f>SUM(E20*CoverSheet!$F$10)</f>
        <v>0.75</v>
      </c>
      <c r="O20" s="33">
        <f>SUM(H20/CoverSheet!$F$11)</f>
        <v>1.36</v>
      </c>
      <c r="P20" s="33">
        <f>SUM(M20/CoverSheet!$F$12)</f>
        <v>2.1760000000000002</v>
      </c>
      <c r="Q20" s="35">
        <f>IF((K20) = "None",0,LEN(K20)) * CoverSheet!$F$13</f>
        <v>0</v>
      </c>
      <c r="R20" s="2" t="s">
        <v>31</v>
      </c>
      <c r="S20" s="17">
        <v>2</v>
      </c>
    </row>
    <row r="21" spans="1:19" x14ac:dyDescent="0.3">
      <c r="A21" s="3" t="s">
        <v>53</v>
      </c>
      <c r="B21" s="2" t="str">
        <f t="shared" si="0"/>
        <v>CARDIFF PASS</v>
      </c>
      <c r="C21" s="2" t="str">
        <f t="shared" si="1"/>
        <v>MILL D SOUTH TH</v>
      </c>
      <c r="D21" s="5">
        <f t="shared" si="2"/>
        <v>6.3911111111111119</v>
      </c>
      <c r="E21" s="12">
        <v>7.2</v>
      </c>
      <c r="F21" s="6">
        <v>3.8</v>
      </c>
      <c r="G21" s="12">
        <f>SUM(E21/CoverSheet!$F$22)+((M21/CoverSheet!$F$23)/10)+IF(H21&gt;2000,(H21/CoverSheet!$F$24)/2,0)+(Q21/CoverSheet!$F$25)</f>
        <v>4.431111111111111</v>
      </c>
      <c r="H21" s="14">
        <v>2720</v>
      </c>
      <c r="I21" s="15">
        <v>7478</v>
      </c>
      <c r="J21" s="14">
        <v>10020</v>
      </c>
      <c r="K21" s="8" t="s">
        <v>84</v>
      </c>
      <c r="L21" s="11" t="s">
        <v>83</v>
      </c>
      <c r="M21" s="20">
        <f t="shared" si="3"/>
        <v>755.55555555555554</v>
      </c>
      <c r="N21" s="34">
        <f>SUM(E21*CoverSheet!$F$10)</f>
        <v>2.16</v>
      </c>
      <c r="O21" s="33">
        <f>SUM(H21/CoverSheet!$F$11)</f>
        <v>2.72</v>
      </c>
      <c r="P21" s="33">
        <f>SUM(M21/CoverSheet!$F$12)</f>
        <v>1.5111111111111111</v>
      </c>
      <c r="Q21" s="35">
        <f>IF((K21) = "None",0,LEN(K21)) * CoverSheet!$F$13</f>
        <v>0</v>
      </c>
      <c r="R21" s="2" t="s">
        <v>30</v>
      </c>
      <c r="S21" s="17">
        <v>2</v>
      </c>
    </row>
    <row r="22" spans="1:19" x14ac:dyDescent="0.3">
      <c r="A22" s="3" t="s">
        <v>221</v>
      </c>
      <c r="B22" s="2" t="str">
        <f t="shared" si="0"/>
        <v>CATHERINE PASS</v>
      </c>
      <c r="C22" s="2" t="str">
        <f t="shared" si="1"/>
        <v>BRIGHTON LAKES TH.</v>
      </c>
      <c r="D22" s="5">
        <f t="shared" si="2"/>
        <v>4.1837999999999997</v>
      </c>
      <c r="E22" s="12">
        <v>5</v>
      </c>
      <c r="F22" s="6">
        <v>2.6</v>
      </c>
      <c r="G22" s="12">
        <f>SUM(E22/CoverSheet!$F$22)+((M22/CoverSheet!$F$23)/10)+IF(H22&gt;2000,(H22/CoverSheet!$F$24)/2,0)+(Q22/CoverSheet!$F$25)</f>
        <v>2.6192799999999998</v>
      </c>
      <c r="H22" s="14">
        <v>1491</v>
      </c>
      <c r="I22" s="15">
        <v>8765</v>
      </c>
      <c r="J22" s="14">
        <v>10246</v>
      </c>
      <c r="K22" s="8" t="s">
        <v>84</v>
      </c>
      <c r="L22" s="11" t="s">
        <v>83</v>
      </c>
      <c r="M22" s="20">
        <f t="shared" si="3"/>
        <v>596.4</v>
      </c>
      <c r="N22" s="34">
        <f>SUM(E22*CoverSheet!$F$10)</f>
        <v>1.5</v>
      </c>
      <c r="O22" s="33">
        <f>SUM(H22/CoverSheet!$F$11)</f>
        <v>1.4910000000000001</v>
      </c>
      <c r="P22" s="33">
        <f>SUM(M22/CoverSheet!$F$12)</f>
        <v>1.1927999999999999</v>
      </c>
      <c r="Q22" s="35">
        <f>IF((K22) = "None",0,LEN(K22)) * CoverSheet!$F$13</f>
        <v>0</v>
      </c>
      <c r="R22" s="2" t="s">
        <v>30</v>
      </c>
      <c r="S22" s="17">
        <v>2</v>
      </c>
    </row>
    <row r="23" spans="1:19" x14ac:dyDescent="0.3">
      <c r="A23" s="3" t="s">
        <v>142</v>
      </c>
      <c r="B23" s="2" t="str">
        <f t="shared" si="0"/>
        <v>CATHERINE PASS</v>
      </c>
      <c r="C23" s="2" t="str">
        <f t="shared" si="1"/>
        <v>CATHERINE PASS TH.</v>
      </c>
      <c r="D23" s="5">
        <f t="shared" si="2"/>
        <v>3.2968965517241378</v>
      </c>
      <c r="E23" s="12">
        <v>2.9</v>
      </c>
      <c r="F23" s="6">
        <v>1.1000000000000001</v>
      </c>
      <c r="G23" s="12">
        <f>SUM(E23/CoverSheet!$F$22)+((M23/CoverSheet!$F$23)/10)+IF(H23&gt;2000,(H23/CoverSheet!$F$24)/2,0)+(Q23/CoverSheet!$F$25)</f>
        <v>1.5906896551724137</v>
      </c>
      <c r="H23" s="14">
        <v>1020</v>
      </c>
      <c r="I23" s="15">
        <v>9387</v>
      </c>
      <c r="J23" s="14">
        <v>10246</v>
      </c>
      <c r="K23" s="8" t="s">
        <v>84</v>
      </c>
      <c r="L23" s="11" t="s">
        <v>83</v>
      </c>
      <c r="M23" s="20">
        <f t="shared" si="3"/>
        <v>703.44827586206895</v>
      </c>
      <c r="N23" s="34">
        <f>SUM(E23*CoverSheet!$F$10)</f>
        <v>0.87</v>
      </c>
      <c r="O23" s="33">
        <f>SUM(H23/CoverSheet!$F$11)</f>
        <v>1.02</v>
      </c>
      <c r="P23" s="33">
        <f>SUM(M23/CoverSheet!$F$12)</f>
        <v>1.4068965517241379</v>
      </c>
      <c r="Q23" s="35">
        <f>IF((K23) = "None",0,LEN(K23)) * CoverSheet!$F$13</f>
        <v>0</v>
      </c>
      <c r="R23" s="2" t="s">
        <v>31</v>
      </c>
      <c r="S23" s="17">
        <v>2</v>
      </c>
    </row>
    <row r="24" spans="1:19" x14ac:dyDescent="0.3">
      <c r="A24" s="3" t="s">
        <v>143</v>
      </c>
      <c r="B24" s="2" t="str">
        <f t="shared" si="0"/>
        <v>CECRET LAKE</v>
      </c>
      <c r="C24" s="2" t="str">
        <f t="shared" si="1"/>
        <v>CECRET LAKE TH.</v>
      </c>
      <c r="D24" s="5">
        <f t="shared" si="2"/>
        <v>2.0959411764705882</v>
      </c>
      <c r="E24" s="12">
        <v>1.7</v>
      </c>
      <c r="F24" s="6">
        <v>0.7</v>
      </c>
      <c r="G24" s="12">
        <f>SUM(E24/CoverSheet!$F$22)+((M24/CoverSheet!$F$23)/10)+IF(H24&gt;2000,(H24/CoverSheet!$F$24)/2,0)+(Q24/CoverSheet!$F$25)</f>
        <v>0.96129411764705885</v>
      </c>
      <c r="H24" s="14">
        <v>473</v>
      </c>
      <c r="I24" s="15">
        <v>9428</v>
      </c>
      <c r="J24" s="14">
        <v>9888</v>
      </c>
      <c r="K24" s="8" t="s">
        <v>84</v>
      </c>
      <c r="L24" s="11" t="s">
        <v>83</v>
      </c>
      <c r="M24" s="20">
        <f t="shared" si="3"/>
        <v>556.47058823529414</v>
      </c>
      <c r="N24" s="34">
        <f>SUM(E24*CoverSheet!$F$10)</f>
        <v>0.51</v>
      </c>
      <c r="O24" s="33">
        <f>SUM(H24/CoverSheet!$F$11)</f>
        <v>0.47299999999999998</v>
      </c>
      <c r="P24" s="33">
        <f>SUM(M24/CoverSheet!$F$12)</f>
        <v>1.1129411764705883</v>
      </c>
      <c r="Q24" s="35">
        <f>IF((K24) = "None",0,LEN(K24)) * CoverSheet!$F$13</f>
        <v>0</v>
      </c>
      <c r="R24" s="2" t="s">
        <v>31</v>
      </c>
      <c r="S24" s="17">
        <v>2</v>
      </c>
    </row>
    <row r="25" spans="1:19" x14ac:dyDescent="0.3">
      <c r="A25" s="3" t="s">
        <v>54</v>
      </c>
      <c r="B25" s="2" t="str">
        <f t="shared" si="0"/>
        <v>CHURCH FORK PEAK</v>
      </c>
      <c r="C25" s="2" t="str">
        <f t="shared" si="1"/>
        <v>CHURCH FORK TH</v>
      </c>
      <c r="D25" s="5">
        <f t="shared" si="2"/>
        <v>7.0726086956521739</v>
      </c>
      <c r="E25" s="12">
        <v>4.5999999999999996</v>
      </c>
      <c r="F25" s="6">
        <v>4.3</v>
      </c>
      <c r="G25" s="12">
        <f>SUM(E25/CoverSheet!$F$22)+((M25/CoverSheet!$F$23)/10)+IF(H25&gt;2000,(H25/CoverSheet!$F$24)/2,0)+(Q25/CoverSheet!$F$25)</f>
        <v>4.1457608695652173</v>
      </c>
      <c r="H25" s="14">
        <v>2510</v>
      </c>
      <c r="I25" s="15">
        <v>5960</v>
      </c>
      <c r="J25" s="14">
        <v>8306</v>
      </c>
      <c r="K25" s="9" t="s">
        <v>9</v>
      </c>
      <c r="L25" s="11" t="s">
        <v>83</v>
      </c>
      <c r="M25" s="20">
        <f t="shared" si="3"/>
        <v>1091.304347826087</v>
      </c>
      <c r="N25" s="34">
        <f>SUM(E25*CoverSheet!$F$10)</f>
        <v>1.38</v>
      </c>
      <c r="O25" s="33">
        <f>SUM(H25/CoverSheet!$F$11)</f>
        <v>2.5099999999999998</v>
      </c>
      <c r="P25" s="33">
        <f>SUM(M25/CoverSheet!$F$12)</f>
        <v>2.1826086956521742</v>
      </c>
      <c r="Q25" s="35">
        <f>IF((K25) = "None",0,LEN(K25)) * CoverSheet!$F$13</f>
        <v>1</v>
      </c>
      <c r="R25" s="2" t="s">
        <v>29</v>
      </c>
      <c r="S25" s="17">
        <v>2</v>
      </c>
    </row>
    <row r="26" spans="1:19" x14ac:dyDescent="0.3">
      <c r="A26" s="3" t="s">
        <v>144</v>
      </c>
      <c r="B26" s="2" t="str">
        <f t="shared" si="0"/>
        <v>CIRCLE ALL PEAK</v>
      </c>
      <c r="C26" s="2" t="str">
        <f t="shared" si="1"/>
        <v>BUTLER FORK TH.</v>
      </c>
      <c r="D26" s="5">
        <f t="shared" si="2"/>
        <v>4.5716129032258062</v>
      </c>
      <c r="E26" s="12">
        <v>3.1</v>
      </c>
      <c r="F26" s="6">
        <v>2</v>
      </c>
      <c r="G26" s="12">
        <f>SUM(E26/CoverSheet!$F$22)+((M26/CoverSheet!$F$23)/10)+IF(H26&gt;2000,(H26/CoverSheet!$F$24)/2,0)+(Q26/CoverSheet!$F$25)</f>
        <v>1.7551612903225806</v>
      </c>
      <c r="H26" s="14">
        <v>1590</v>
      </c>
      <c r="I26" s="15">
        <v>7139</v>
      </c>
      <c r="J26" s="14">
        <v>8707</v>
      </c>
      <c r="K26" s="8" t="s">
        <v>84</v>
      </c>
      <c r="L26" s="11" t="s">
        <v>8</v>
      </c>
      <c r="M26" s="20">
        <f t="shared" si="3"/>
        <v>1025.8064516129032</v>
      </c>
      <c r="N26" s="34">
        <f>SUM(E26*CoverSheet!$F$10)</f>
        <v>0.92999999999999994</v>
      </c>
      <c r="O26" s="33">
        <f>SUM(H26/CoverSheet!$F$11)</f>
        <v>1.59</v>
      </c>
      <c r="P26" s="33">
        <f>SUM(M26/CoverSheet!$F$12)</f>
        <v>2.0516129032258061</v>
      </c>
      <c r="Q26" s="35">
        <f>IF((K26) = "None",0,LEN(K26)) * CoverSheet!$F$13</f>
        <v>0</v>
      </c>
      <c r="R26" s="2" t="s">
        <v>30</v>
      </c>
      <c r="S26" s="17">
        <v>2</v>
      </c>
    </row>
    <row r="27" spans="1:19" x14ac:dyDescent="0.3">
      <c r="A27" s="3" t="s">
        <v>55</v>
      </c>
      <c r="B27" s="2" t="str">
        <f t="shared" si="0"/>
        <v>CLAYTON PEAK</v>
      </c>
      <c r="C27" s="2" t="str">
        <f t="shared" si="1"/>
        <v>BRIGHTON LAKES TH</v>
      </c>
      <c r="D27" s="5">
        <f t="shared" si="2"/>
        <v>5.2836610169491527</v>
      </c>
      <c r="E27" s="12">
        <v>5.9</v>
      </c>
      <c r="F27" s="6">
        <v>3</v>
      </c>
      <c r="G27" s="12">
        <f>SUM(E27/CoverSheet!$F$22)+((M27/CoverSheet!$F$23)/10)+IF(H27&gt;2000,(H27/CoverSheet!$F$24)/2,0)+(Q27/CoverSheet!$F$25)</f>
        <v>3.6154661016949152</v>
      </c>
      <c r="H27" s="14">
        <v>2094</v>
      </c>
      <c r="I27" s="15">
        <v>8765</v>
      </c>
      <c r="J27" s="14">
        <v>10721</v>
      </c>
      <c r="K27" s="8" t="s">
        <v>84</v>
      </c>
      <c r="L27" s="11" t="s">
        <v>83</v>
      </c>
      <c r="M27" s="20">
        <f t="shared" si="3"/>
        <v>709.83050847457628</v>
      </c>
      <c r="N27" s="34">
        <f>SUM(E27*CoverSheet!$F$10)</f>
        <v>1.77</v>
      </c>
      <c r="O27" s="33">
        <f>SUM(H27/CoverSheet!$F$11)</f>
        <v>2.0939999999999999</v>
      </c>
      <c r="P27" s="33">
        <f>SUM(M27/CoverSheet!$F$12)</f>
        <v>1.4196610169491526</v>
      </c>
      <c r="Q27" s="35">
        <f>IF((K27) = "None",0,LEN(K27)) * CoverSheet!$F$13</f>
        <v>0</v>
      </c>
      <c r="R27" s="2" t="s">
        <v>30</v>
      </c>
      <c r="S27" s="17">
        <v>2</v>
      </c>
    </row>
    <row r="28" spans="1:19" x14ac:dyDescent="0.3">
      <c r="A28" s="3" t="s">
        <v>218</v>
      </c>
      <c r="B28" s="2" t="str">
        <f t="shared" si="0"/>
        <v>COTTONWOOD RDG (TWIN LAKES PASS TO CARDIFF PASS)</v>
      </c>
      <c r="C28" s="2" t="str">
        <f t="shared" si="1"/>
        <v>ALTA.</v>
      </c>
      <c r="D28" s="5">
        <f t="shared" si="2"/>
        <v>8.7606984126984138</v>
      </c>
      <c r="E28" s="12">
        <v>6.3</v>
      </c>
      <c r="F28" s="6">
        <v>8</v>
      </c>
      <c r="G28" s="12">
        <f>SUM(E28/CoverSheet!$F$22)+((M28/CoverSheet!$F$23)/10)+IF(H28&gt;2000,(H28/CoverSheet!$F$24)/2,0)+(Q28/CoverSheet!$F$25)</f>
        <v>6.9777698412698417</v>
      </c>
      <c r="H28" s="14">
        <v>2938</v>
      </c>
      <c r="I28" s="15">
        <v>8718</v>
      </c>
      <c r="J28" s="14">
        <v>10530</v>
      </c>
      <c r="K28" s="9" t="s">
        <v>11</v>
      </c>
      <c r="L28" s="11" t="s">
        <v>83</v>
      </c>
      <c r="M28" s="20">
        <f t="shared" si="3"/>
        <v>466.34920634920638</v>
      </c>
      <c r="N28" s="34">
        <f>SUM(E28*CoverSheet!$F$10)</f>
        <v>1.89</v>
      </c>
      <c r="O28" s="33">
        <f>SUM(H28/CoverSheet!$F$11)</f>
        <v>2.9380000000000002</v>
      </c>
      <c r="P28" s="33">
        <f>SUM(M28/CoverSheet!$F$12)</f>
        <v>0.9326984126984128</v>
      </c>
      <c r="Q28" s="35">
        <f>IF((K28) = "None",0,LEN(K28)) * CoverSheet!$F$13</f>
        <v>3</v>
      </c>
      <c r="R28" s="2" t="s">
        <v>31</v>
      </c>
      <c r="S28" s="17">
        <v>1</v>
      </c>
    </row>
    <row r="29" spans="1:19" x14ac:dyDescent="0.3">
      <c r="A29" s="3" t="s">
        <v>145</v>
      </c>
      <c r="B29" s="2" t="str">
        <f t="shared" si="0"/>
        <v>DAYS FORK MEADOW</v>
      </c>
      <c r="C29" s="2" t="str">
        <f t="shared" si="1"/>
        <v>SPRUCES CAMPGROUND TH.</v>
      </c>
      <c r="D29" s="5">
        <f t="shared" si="2"/>
        <v>2.8472068965517243</v>
      </c>
      <c r="E29" s="12">
        <v>2.9</v>
      </c>
      <c r="F29" s="6">
        <v>1.4</v>
      </c>
      <c r="G29" s="12">
        <f>SUM(E29/CoverSheet!$F$22)+((M29/CoverSheet!$F$23)/10)+IF(H29&gt;2000,(H29/CoverSheet!$F$24)/2,0)+(Q29/CoverSheet!$F$25)</f>
        <v>1.5646206896551724</v>
      </c>
      <c r="H29" s="14">
        <v>831</v>
      </c>
      <c r="I29" s="15">
        <v>7389</v>
      </c>
      <c r="J29" s="14">
        <v>8213</v>
      </c>
      <c r="K29" s="8" t="s">
        <v>84</v>
      </c>
      <c r="L29" s="11" t="s">
        <v>83</v>
      </c>
      <c r="M29" s="20">
        <f t="shared" si="3"/>
        <v>573.10344827586209</v>
      </c>
      <c r="N29" s="34">
        <f>SUM(E29*CoverSheet!$F$10)</f>
        <v>0.87</v>
      </c>
      <c r="O29" s="33">
        <f>SUM(H29/CoverSheet!$F$11)</f>
        <v>0.83099999999999996</v>
      </c>
      <c r="P29" s="33">
        <f>SUM(M29/CoverSheet!$F$12)</f>
        <v>1.1462068965517243</v>
      </c>
      <c r="Q29" s="35">
        <f>IF((K29) = "None",0,LEN(K29)) * CoverSheet!$F$13</f>
        <v>0</v>
      </c>
      <c r="R29" s="2" t="s">
        <v>30</v>
      </c>
      <c r="S29" s="17">
        <v>2</v>
      </c>
    </row>
    <row r="30" spans="1:19" x14ac:dyDescent="0.3">
      <c r="A30" s="3" t="s">
        <v>35</v>
      </c>
      <c r="B30" s="2" t="str">
        <f t="shared" si="0"/>
        <v>DEAF SMITH CYN MEADOW</v>
      </c>
      <c r="C30" s="2" t="str">
        <f t="shared" si="1"/>
        <v>DEAF SMITH CYN</v>
      </c>
      <c r="D30" s="5">
        <f t="shared" si="2"/>
        <v>7.263984126984127</v>
      </c>
      <c r="E30" s="12">
        <v>6.3</v>
      </c>
      <c r="F30" s="6">
        <v>3.6</v>
      </c>
      <c r="G30" s="12">
        <f>SUM(E30/CoverSheet!$F$22)+((M30/CoverSheet!$F$23)/10)+IF(H30&gt;2000,(H30/CoverSheet!$F$24)/2,0)+(Q30/CoverSheet!$F$25)</f>
        <v>4.1804484126984125</v>
      </c>
      <c r="H30" s="14">
        <v>3287</v>
      </c>
      <c r="I30" s="15">
        <v>5216</v>
      </c>
      <c r="J30" s="14">
        <v>8398</v>
      </c>
      <c r="K30" s="8" t="s">
        <v>84</v>
      </c>
      <c r="L30" s="11" t="s">
        <v>8</v>
      </c>
      <c r="M30" s="20">
        <f t="shared" si="3"/>
        <v>1043.4920634920636</v>
      </c>
      <c r="N30" s="34">
        <f>SUM(E30*CoverSheet!$F$10)</f>
        <v>1.89</v>
      </c>
      <c r="O30" s="33">
        <f>SUM(H30/CoverSheet!$F$11)</f>
        <v>3.2869999999999999</v>
      </c>
      <c r="P30" s="33">
        <f>SUM(M30/CoverSheet!$F$12)</f>
        <v>2.0869841269841274</v>
      </c>
      <c r="Q30" s="35">
        <f>IF((K30) = "None",0,LEN(K30)) * CoverSheet!$F$13</f>
        <v>0</v>
      </c>
      <c r="R30" s="2" t="s">
        <v>28</v>
      </c>
      <c r="S30" s="17">
        <v>2</v>
      </c>
    </row>
    <row r="31" spans="1:19" x14ac:dyDescent="0.3">
      <c r="A31" s="3" t="s">
        <v>146</v>
      </c>
      <c r="B31" s="2" t="str">
        <f t="shared" si="0"/>
        <v>DESOLATION LAKE OVERLOOK</v>
      </c>
      <c r="C31" s="2" t="str">
        <f t="shared" si="1"/>
        <v>BEARTRAP FORK.</v>
      </c>
      <c r="D31" s="5">
        <f t="shared" si="2"/>
        <v>5.6870697674418604</v>
      </c>
      <c r="E31" s="12">
        <v>4.3</v>
      </c>
      <c r="F31" s="6">
        <v>2.2999999999999998</v>
      </c>
      <c r="G31" s="12">
        <f>SUM(E31/CoverSheet!$F$22)+((M31/CoverSheet!$F$23)/10)+IF(H31&gt;2000,(H31/CoverSheet!$F$24)/2,0)+(Q31/CoverSheet!$F$25)</f>
        <v>2.9314069767441859</v>
      </c>
      <c r="H31" s="14">
        <v>2278</v>
      </c>
      <c r="I31" s="15">
        <v>7560</v>
      </c>
      <c r="J31" s="14">
        <v>9800</v>
      </c>
      <c r="K31" s="8" t="s">
        <v>84</v>
      </c>
      <c r="L31" s="11" t="s">
        <v>83</v>
      </c>
      <c r="M31" s="20">
        <f t="shared" si="3"/>
        <v>1059.5348837209303</v>
      </c>
      <c r="N31" s="34">
        <f>SUM(E31*CoverSheet!$F$10)</f>
        <v>1.2899999999999998</v>
      </c>
      <c r="O31" s="33">
        <f>SUM(H31/CoverSheet!$F$11)</f>
        <v>2.278</v>
      </c>
      <c r="P31" s="33">
        <f>SUM(M31/CoverSheet!$F$12)</f>
        <v>2.1190697674418608</v>
      </c>
      <c r="Q31" s="35">
        <f>IF((K31) = "None",0,LEN(K31)) * CoverSheet!$F$13</f>
        <v>0</v>
      </c>
      <c r="R31" s="2" t="s">
        <v>30</v>
      </c>
      <c r="S31" s="17">
        <v>2</v>
      </c>
    </row>
    <row r="32" spans="1:19" x14ac:dyDescent="0.3">
      <c r="A32" s="3" t="s">
        <v>68</v>
      </c>
      <c r="B32" s="2" t="str">
        <f t="shared" si="0"/>
        <v>DESOLATION TRAIL (MILLCREEK TO MILL D)</v>
      </c>
      <c r="C32" s="2" t="str">
        <f t="shared" si="1"/>
        <v>THAYNES CYN TH</v>
      </c>
      <c r="D32" s="5">
        <f t="shared" si="2"/>
        <v>12.593697986577181</v>
      </c>
      <c r="E32" s="12">
        <v>14.9</v>
      </c>
      <c r="F32" s="6">
        <v>12.1</v>
      </c>
      <c r="G32" s="12">
        <f>SUM(E32/CoverSheet!$F$22)+((M32/CoverSheet!$F$23)/10)+IF(H32&gt;2000,(H32/CoverSheet!$F$24)/2,0)+(Q32/CoverSheet!$F$25)</f>
        <v>10.872219798657719</v>
      </c>
      <c r="H32" s="14">
        <v>5399</v>
      </c>
      <c r="I32" s="15">
        <v>5745</v>
      </c>
      <c r="J32" s="14">
        <v>9419</v>
      </c>
      <c r="K32" s="9" t="s">
        <v>18</v>
      </c>
      <c r="L32" s="11" t="s">
        <v>8</v>
      </c>
      <c r="M32" s="20">
        <f t="shared" si="3"/>
        <v>362.34899328859058</v>
      </c>
      <c r="N32" s="34">
        <f>SUM(E32*CoverSheet!$F$10)</f>
        <v>4.47</v>
      </c>
      <c r="O32" s="33">
        <f>SUM(H32/CoverSheet!$F$11)</f>
        <v>5.399</v>
      </c>
      <c r="P32" s="33">
        <f>SUM(M32/CoverSheet!$F$12)</f>
        <v>0.72469798657718121</v>
      </c>
      <c r="Q32" s="35">
        <f>IF((K32) = "None",0,LEN(K32)) * CoverSheet!$F$13</f>
        <v>2</v>
      </c>
      <c r="R32" s="2" t="s">
        <v>29</v>
      </c>
      <c r="S32" s="17">
        <v>1</v>
      </c>
    </row>
    <row r="33" spans="1:19" x14ac:dyDescent="0.3">
      <c r="A33" s="3" t="s">
        <v>74</v>
      </c>
      <c r="B33" s="2" t="str">
        <f t="shared" si="0"/>
        <v>DEVILS CASTLE</v>
      </c>
      <c r="C33" s="2" t="str">
        <f t="shared" si="1"/>
        <v>CECRET LAKE TH</v>
      </c>
      <c r="D33" s="5">
        <f t="shared" si="2"/>
        <v>6.5501627906976747</v>
      </c>
      <c r="E33" s="12">
        <v>4.3</v>
      </c>
      <c r="F33" s="6">
        <v>4</v>
      </c>
      <c r="G33" s="12">
        <f>SUM(E33/CoverSheet!$F$22)+((M33/CoverSheet!$F$23)/10)+IF(H33&gt;2000,(H33/CoverSheet!$F$24)/2,0)+(Q33/CoverSheet!$F$25)</f>
        <v>4.307116279069767</v>
      </c>
      <c r="H33" s="14">
        <v>1689</v>
      </c>
      <c r="I33" s="15">
        <v>9428</v>
      </c>
      <c r="J33" s="14">
        <v>10930</v>
      </c>
      <c r="K33" s="9" t="s">
        <v>12</v>
      </c>
      <c r="L33" s="11" t="s">
        <v>83</v>
      </c>
      <c r="M33" s="20">
        <f t="shared" si="3"/>
        <v>785.58139534883719</v>
      </c>
      <c r="N33" s="34">
        <f>SUM(E33*CoverSheet!$F$10)</f>
        <v>1.2899999999999998</v>
      </c>
      <c r="O33" s="33">
        <f>SUM(H33/CoverSheet!$F$11)</f>
        <v>1.6890000000000001</v>
      </c>
      <c r="P33" s="33">
        <f>SUM(M33/CoverSheet!$F$12)</f>
        <v>1.5711627906976744</v>
      </c>
      <c r="Q33" s="35">
        <f>IF((K33) = "None",0,LEN(K33)) * CoverSheet!$F$13</f>
        <v>2</v>
      </c>
      <c r="R33" s="2" t="s">
        <v>31</v>
      </c>
      <c r="S33" s="17">
        <v>2</v>
      </c>
    </row>
    <row r="34" spans="1:19" x14ac:dyDescent="0.3">
      <c r="A34" s="3" t="s">
        <v>197</v>
      </c>
      <c r="B34" s="2" t="str">
        <f t="shared" ref="B34:B65" si="4">MID(A34,1,FIND(" FROM",A34,1)-1)</f>
        <v>DOG LAKE</v>
      </c>
      <c r="C34" s="2" t="str">
        <f t="shared" ref="C34:C65" si="5">RIGHT(A34,LEN(A34)-FIND("FROM",A34)-4)</f>
        <v>BUTLER FORK TH.</v>
      </c>
      <c r="D34" s="5">
        <f t="shared" ref="D34:D65" si="6">SUM(N34:Q34)</f>
        <v>4.8309622641509433</v>
      </c>
      <c r="E34" s="12">
        <v>5.3</v>
      </c>
      <c r="F34" s="6">
        <v>2.9</v>
      </c>
      <c r="G34" s="12">
        <f>SUM(E34/CoverSheet!$F$22)+((M34/CoverSheet!$F$23)/10)+IF(H34&gt;2000,(H34/CoverSheet!$F$24)/2,0)+(Q34/CoverSheet!$F$25)</f>
        <v>2.7893962264150942</v>
      </c>
      <c r="H34" s="14">
        <v>1847</v>
      </c>
      <c r="I34" s="15">
        <v>7139</v>
      </c>
      <c r="J34" s="14">
        <v>8812</v>
      </c>
      <c r="K34" s="8" t="s">
        <v>84</v>
      </c>
      <c r="L34" s="11" t="s">
        <v>8</v>
      </c>
      <c r="M34" s="20">
        <f t="shared" ref="M34:M65" si="7">SUM(H34 /(E34/ S34))</f>
        <v>696.98113207547169</v>
      </c>
      <c r="N34" s="34">
        <f>SUM(E34*CoverSheet!$F$10)</f>
        <v>1.5899999999999999</v>
      </c>
      <c r="O34" s="33">
        <f>SUM(H34/CoverSheet!$F$11)</f>
        <v>1.847</v>
      </c>
      <c r="P34" s="33">
        <f>SUM(M34/CoverSheet!$F$12)</f>
        <v>1.3939622641509435</v>
      </c>
      <c r="Q34" s="35">
        <f>IF((K34) = "None",0,LEN(K34)) * CoverSheet!$F$13</f>
        <v>0</v>
      </c>
      <c r="R34" s="2" t="s">
        <v>30</v>
      </c>
      <c r="S34" s="17">
        <v>2</v>
      </c>
    </row>
    <row r="35" spans="1:19" x14ac:dyDescent="0.3">
      <c r="A35" s="3" t="s">
        <v>198</v>
      </c>
      <c r="B35" s="2" t="str">
        <f t="shared" si="4"/>
        <v>DOG LAKE</v>
      </c>
      <c r="C35" s="2" t="str">
        <f t="shared" si="5"/>
        <v>MILL D NORTH TH.</v>
      </c>
      <c r="D35" s="5">
        <f t="shared" si="6"/>
        <v>4.182666666666667</v>
      </c>
      <c r="E35" s="12">
        <v>4.8</v>
      </c>
      <c r="F35" s="6">
        <v>2.2000000000000002</v>
      </c>
      <c r="G35" s="12">
        <f>SUM(E35/CoverSheet!$F$22)+((M35/CoverSheet!$F$23)/10)+IF(H35&gt;2000,(H35/CoverSheet!$F$24)/2,0)+(Q35/CoverSheet!$F$25)</f>
        <v>2.5246666666666666</v>
      </c>
      <c r="H35" s="14">
        <v>1496</v>
      </c>
      <c r="I35" s="15">
        <v>7280</v>
      </c>
      <c r="J35" s="14">
        <v>8760</v>
      </c>
      <c r="K35" s="8" t="s">
        <v>84</v>
      </c>
      <c r="L35" s="11" t="s">
        <v>83</v>
      </c>
      <c r="M35" s="20">
        <f t="shared" si="7"/>
        <v>623.33333333333337</v>
      </c>
      <c r="N35" s="34">
        <f>SUM(E35*CoverSheet!$F$10)</f>
        <v>1.44</v>
      </c>
      <c r="O35" s="33">
        <f>SUM(H35/CoverSheet!$F$11)</f>
        <v>1.496</v>
      </c>
      <c r="P35" s="33">
        <f>SUM(M35/CoverSheet!$F$12)</f>
        <v>1.2466666666666668</v>
      </c>
      <c r="Q35" s="35">
        <f>IF((K35) = "None",0,LEN(K35)) * CoverSheet!$F$13</f>
        <v>0</v>
      </c>
      <c r="R35" s="2" t="s">
        <v>30</v>
      </c>
      <c r="S35" s="17">
        <v>2</v>
      </c>
    </row>
    <row r="36" spans="1:19" x14ac:dyDescent="0.3">
      <c r="A36" s="3" t="s">
        <v>147</v>
      </c>
      <c r="B36" s="2" t="str">
        <f t="shared" si="4"/>
        <v>DOUGHNUT FALLS</v>
      </c>
      <c r="C36" s="2" t="str">
        <f t="shared" si="5"/>
        <v>MILL D SOUTH TH.</v>
      </c>
      <c r="D36" s="5">
        <f t="shared" si="6"/>
        <v>1.7610000000000001</v>
      </c>
      <c r="E36" s="12">
        <v>1.6</v>
      </c>
      <c r="F36" s="6">
        <v>0.6</v>
      </c>
      <c r="G36" s="12">
        <f>SUM(E36/CoverSheet!$F$22)+((M36/CoverSheet!$F$23)/10)+IF(H36&gt;2000,(H36/CoverSheet!$F$24)/2,0)+(Q36/CoverSheet!$F$25)</f>
        <v>0.89150000000000007</v>
      </c>
      <c r="H36" s="14">
        <v>366</v>
      </c>
      <c r="I36" s="15">
        <v>7478</v>
      </c>
      <c r="J36" s="14">
        <v>7794</v>
      </c>
      <c r="K36" s="8" t="s">
        <v>84</v>
      </c>
      <c r="L36" s="11" t="s">
        <v>83</v>
      </c>
      <c r="M36" s="20">
        <f t="shared" si="7"/>
        <v>457.5</v>
      </c>
      <c r="N36" s="34">
        <f>SUM(E36*CoverSheet!$F$10)</f>
        <v>0.48</v>
      </c>
      <c r="O36" s="33">
        <f>SUM(H36/CoverSheet!$F$11)</f>
        <v>0.36599999999999999</v>
      </c>
      <c r="P36" s="33">
        <f>SUM(M36/CoverSheet!$F$12)</f>
        <v>0.91500000000000004</v>
      </c>
      <c r="Q36" s="35">
        <f>IF((K36) = "None",0,LEN(K36)) * CoverSheet!$F$13</f>
        <v>0</v>
      </c>
      <c r="R36" s="2" t="s">
        <v>30</v>
      </c>
      <c r="S36" s="17">
        <v>2</v>
      </c>
    </row>
    <row r="37" spans="1:19" x14ac:dyDescent="0.3">
      <c r="A37" s="3" t="s">
        <v>57</v>
      </c>
      <c r="B37" s="2" t="str">
        <f t="shared" si="4"/>
        <v>DROMEDARY</v>
      </c>
      <c r="C37" s="2" t="str">
        <f t="shared" si="5"/>
        <v>BROADS FORK TRAIL</v>
      </c>
      <c r="D37" s="5">
        <f t="shared" si="6"/>
        <v>13.990333333333334</v>
      </c>
      <c r="E37" s="12">
        <v>7.8</v>
      </c>
      <c r="F37" s="6">
        <v>9.1999999999999993</v>
      </c>
      <c r="G37" s="12">
        <f>SUM(E37/CoverSheet!$F$22)+((M37/CoverSheet!$F$23)/10)+IF(H37&gt;2000,(H37/CoverSheet!$F$24)/2,0)+(Q37/CoverSheet!$F$25)</f>
        <v>9.4235833333333332</v>
      </c>
      <c r="H37" s="14">
        <v>5057</v>
      </c>
      <c r="I37" s="15">
        <v>6200</v>
      </c>
      <c r="J37" s="14">
        <v>11107</v>
      </c>
      <c r="K37" s="9" t="s">
        <v>79</v>
      </c>
      <c r="L37" s="11" t="s">
        <v>8</v>
      </c>
      <c r="M37" s="20">
        <f t="shared" si="7"/>
        <v>1296.6666666666667</v>
      </c>
      <c r="N37" s="34">
        <f>SUM(E37*CoverSheet!$F$10)</f>
        <v>2.34</v>
      </c>
      <c r="O37" s="33">
        <f>SUM(H37/CoverSheet!$F$11)</f>
        <v>5.0570000000000004</v>
      </c>
      <c r="P37" s="33">
        <f>SUM(M37/CoverSheet!$F$12)</f>
        <v>2.5933333333333333</v>
      </c>
      <c r="Q37" s="35">
        <f>IF((K37) = "None",0,LEN(K37)) * CoverSheet!$F$13</f>
        <v>4</v>
      </c>
      <c r="R37" s="2" t="s">
        <v>30</v>
      </c>
      <c r="S37" s="17">
        <v>2</v>
      </c>
    </row>
    <row r="38" spans="1:19" x14ac:dyDescent="0.3">
      <c r="A38" s="3" t="s">
        <v>6</v>
      </c>
      <c r="B38" s="2" t="str">
        <f t="shared" si="4"/>
        <v>DROMEDARY</v>
      </c>
      <c r="C38" s="2" t="str">
        <f t="shared" si="5"/>
        <v>LAKE BLANCHE TRAIL</v>
      </c>
      <c r="D38" s="5">
        <f t="shared" si="6"/>
        <v>14.317</v>
      </c>
      <c r="E38" s="12">
        <v>9.1999999999999993</v>
      </c>
      <c r="F38" s="6">
        <v>8.5</v>
      </c>
      <c r="G38" s="12">
        <f>SUM(E38/CoverSheet!$F$22)+((M38/CoverSheet!$F$23)/10)+IF(H38&gt;2000,(H38/CoverSheet!$F$24)/2,0)+(Q38/CoverSheet!$F$25)</f>
        <v>10.14575</v>
      </c>
      <c r="H38" s="14">
        <v>5267</v>
      </c>
      <c r="I38" s="15">
        <v>6200</v>
      </c>
      <c r="J38" s="14">
        <v>11107</v>
      </c>
      <c r="K38" s="9" t="s">
        <v>79</v>
      </c>
      <c r="L38" s="11" t="s">
        <v>8</v>
      </c>
      <c r="M38" s="20">
        <f t="shared" si="7"/>
        <v>1145</v>
      </c>
      <c r="N38" s="34">
        <f>SUM(E38*CoverSheet!$F$10)</f>
        <v>2.76</v>
      </c>
      <c r="O38" s="33">
        <f>SUM(H38/CoverSheet!$F$11)</f>
        <v>5.2670000000000003</v>
      </c>
      <c r="P38" s="33">
        <f>SUM(M38/CoverSheet!$F$12)</f>
        <v>2.29</v>
      </c>
      <c r="Q38" s="35">
        <f>IF((K38) = "None",0,LEN(K38)) * CoverSheet!$F$13</f>
        <v>4</v>
      </c>
      <c r="R38" s="2" t="s">
        <v>30</v>
      </c>
      <c r="S38" s="17">
        <v>2</v>
      </c>
    </row>
    <row r="39" spans="1:19" x14ac:dyDescent="0.3">
      <c r="A39" s="3" t="s">
        <v>246</v>
      </c>
      <c r="B39" s="2" t="str">
        <f t="shared" si="4"/>
        <v>DRY CREEK DIVIDE</v>
      </c>
      <c r="C39" s="2" t="str">
        <f t="shared" si="5"/>
        <v>DEER CREEK TH.</v>
      </c>
      <c r="D39" s="5">
        <f t="shared" si="6"/>
        <v>6.8268947368421058</v>
      </c>
      <c r="E39" s="12">
        <v>7.6</v>
      </c>
      <c r="F39" s="6">
        <v>3.3</v>
      </c>
      <c r="G39" s="12">
        <f>SUM(E39/CoverSheet!$F$22)+((M39/CoverSheet!$F$23)/10)+IF(H39&gt;2000,(H39/CoverSheet!$F$24)/2,0)+(Q39/CoverSheet!$F$25)</f>
        <v>4.7015394736842104</v>
      </c>
      <c r="H39" s="14">
        <v>2979</v>
      </c>
      <c r="I39" s="15">
        <v>6678</v>
      </c>
      <c r="J39" s="14">
        <v>9650</v>
      </c>
      <c r="K39" s="8" t="s">
        <v>84</v>
      </c>
      <c r="L39" s="11" t="s">
        <v>8</v>
      </c>
      <c r="M39" s="20">
        <f t="shared" si="7"/>
        <v>783.94736842105272</v>
      </c>
      <c r="N39" s="34">
        <f>SUM(E39*CoverSheet!$F$10)</f>
        <v>2.2799999999999998</v>
      </c>
      <c r="O39" s="33">
        <f>SUM(H39/CoverSheet!$F$11)</f>
        <v>2.9790000000000001</v>
      </c>
      <c r="P39" s="33">
        <f>SUM(M39/CoverSheet!$F$12)</f>
        <v>1.5678947368421055</v>
      </c>
      <c r="Q39" s="35">
        <f>IF((K39) = "None",0,LEN(K39)) * CoverSheet!$F$13</f>
        <v>0</v>
      </c>
      <c r="R39" s="2" t="s">
        <v>130</v>
      </c>
      <c r="S39" s="17">
        <v>2</v>
      </c>
    </row>
    <row r="40" spans="1:19" x14ac:dyDescent="0.3">
      <c r="A40" s="3" t="s">
        <v>234</v>
      </c>
      <c r="B40" s="2" t="str">
        <f t="shared" si="4"/>
        <v>DRY CREEK DIVIDE</v>
      </c>
      <c r="C40" s="2" t="str">
        <f t="shared" si="5"/>
        <v>DRY CREEK TH.</v>
      </c>
      <c r="D40" s="5">
        <f t="shared" si="6"/>
        <v>8.5938235294117646</v>
      </c>
      <c r="E40" s="12">
        <v>10.199999999999999</v>
      </c>
      <c r="F40" s="6">
        <v>5.0999999999999996</v>
      </c>
      <c r="G40" s="12">
        <f>SUM(E40/CoverSheet!$F$22)+((M40/CoverSheet!$F$23)/10)+IF(H40&gt;2000,(H40/CoverSheet!$F$24)/2,0)+(Q40/CoverSheet!$F$25)</f>
        <v>6.2496323529411768</v>
      </c>
      <c r="H40" s="14">
        <v>3975</v>
      </c>
      <c r="I40" s="15">
        <v>5675</v>
      </c>
      <c r="J40" s="14">
        <v>9650</v>
      </c>
      <c r="K40" s="8" t="s">
        <v>84</v>
      </c>
      <c r="L40" s="11" t="s">
        <v>8</v>
      </c>
      <c r="M40" s="20">
        <f t="shared" si="7"/>
        <v>779.41176470588243</v>
      </c>
      <c r="N40" s="34">
        <f>SUM(E40*CoverSheet!$F$10)</f>
        <v>3.0599999999999996</v>
      </c>
      <c r="O40" s="33">
        <f>SUM(H40/CoverSheet!$F$11)</f>
        <v>3.9750000000000001</v>
      </c>
      <c r="P40" s="33">
        <f>SUM(M40/CoverSheet!$F$12)</f>
        <v>1.5588235294117649</v>
      </c>
      <c r="Q40" s="35">
        <f>IF((K40) = "None",0,LEN(K40)) * CoverSheet!$F$13</f>
        <v>0</v>
      </c>
      <c r="R40" s="2" t="s">
        <v>130</v>
      </c>
      <c r="S40" s="17">
        <v>2</v>
      </c>
    </row>
    <row r="41" spans="1:19" x14ac:dyDescent="0.3">
      <c r="A41" s="3" t="s">
        <v>233</v>
      </c>
      <c r="B41" s="2" t="str">
        <f t="shared" si="4"/>
        <v>DRY CREEK LOWER FALLS</v>
      </c>
      <c r="C41" s="2" t="str">
        <f t="shared" si="5"/>
        <v>DRY CREEK TH.</v>
      </c>
      <c r="D41" s="5">
        <f t="shared" si="6"/>
        <v>4.3639999999999999</v>
      </c>
      <c r="E41" s="12">
        <v>4</v>
      </c>
      <c r="F41" s="6">
        <v>1.7</v>
      </c>
      <c r="G41" s="12">
        <f>SUM(E41/CoverSheet!$F$22)+((M41/CoverSheet!$F$23)/10)+IF(H41&gt;2000,(H41/CoverSheet!$F$24)/2,0)+(Q41/CoverSheet!$F$25)</f>
        <v>2.1581999999999999</v>
      </c>
      <c r="H41" s="14">
        <v>1582</v>
      </c>
      <c r="I41" s="15">
        <v>5675</v>
      </c>
      <c r="J41" s="14">
        <v>7242</v>
      </c>
      <c r="K41" s="8" t="s">
        <v>84</v>
      </c>
      <c r="L41" s="11" t="s">
        <v>8</v>
      </c>
      <c r="M41" s="20">
        <f t="shared" si="7"/>
        <v>791</v>
      </c>
      <c r="N41" s="34">
        <f>SUM(E41*CoverSheet!$F$10)</f>
        <v>1.2</v>
      </c>
      <c r="O41" s="33">
        <f>SUM(H41/CoverSheet!$F$11)</f>
        <v>1.5820000000000001</v>
      </c>
      <c r="P41" s="33">
        <f>SUM(M41/CoverSheet!$F$12)</f>
        <v>1.5820000000000001</v>
      </c>
      <c r="Q41" s="35">
        <f>IF((K41) = "None",0,LEN(K41)) * CoverSheet!$F$13</f>
        <v>0</v>
      </c>
      <c r="R41" s="2" t="s">
        <v>130</v>
      </c>
      <c r="S41" s="17">
        <v>2</v>
      </c>
    </row>
    <row r="42" spans="1:19" x14ac:dyDescent="0.3">
      <c r="A42" s="3" t="s">
        <v>148</v>
      </c>
      <c r="B42" s="2" t="str">
        <f t="shared" si="4"/>
        <v>DRY LAKE</v>
      </c>
      <c r="C42" s="2" t="str">
        <f t="shared" si="5"/>
        <v>WILLOW HEIGHTS TH.</v>
      </c>
      <c r="D42" s="5">
        <f t="shared" si="6"/>
        <v>3.5723076923076924</v>
      </c>
      <c r="E42" s="12">
        <v>2.6</v>
      </c>
      <c r="F42" s="6">
        <v>1.3</v>
      </c>
      <c r="G42" s="12">
        <f>SUM(E42/CoverSheet!$F$22)+((M42/CoverSheet!$F$23)/10)+IF(H42&gt;2000,(H42/CoverSheet!$F$24)/2,0)+(Q42/CoverSheet!$F$25)</f>
        <v>1.4692307692307693</v>
      </c>
      <c r="H42" s="14">
        <v>1100</v>
      </c>
      <c r="I42" s="15">
        <v>7754</v>
      </c>
      <c r="J42" s="14">
        <v>8840</v>
      </c>
      <c r="K42" s="8" t="s">
        <v>84</v>
      </c>
      <c r="L42" s="11" t="s">
        <v>83</v>
      </c>
      <c r="M42" s="20">
        <f t="shared" si="7"/>
        <v>846.15384615384608</v>
      </c>
      <c r="N42" s="34">
        <f>SUM(E42*CoverSheet!$F$10)</f>
        <v>0.78</v>
      </c>
      <c r="O42" s="33">
        <f>SUM(H42/CoverSheet!$F$11)</f>
        <v>1.1000000000000001</v>
      </c>
      <c r="P42" s="33">
        <f>SUM(M42/CoverSheet!$F$12)</f>
        <v>1.6923076923076921</v>
      </c>
      <c r="Q42" s="35">
        <f>IF((K42) = "None",0,LEN(K42)) * CoverSheet!$F$13</f>
        <v>0</v>
      </c>
      <c r="R42" s="2" t="s">
        <v>30</v>
      </c>
      <c r="S42" s="17">
        <v>2</v>
      </c>
    </row>
    <row r="43" spans="1:19" x14ac:dyDescent="0.3">
      <c r="A43" s="3" t="s">
        <v>149</v>
      </c>
      <c r="B43" s="2" t="str">
        <f t="shared" si="4"/>
        <v>ECLIPSE MINE</v>
      </c>
      <c r="C43" s="2" t="str">
        <f t="shared" si="5"/>
        <v>SPRUCES CAMPGROUND TH.</v>
      </c>
      <c r="D43" s="5">
        <f t="shared" si="6"/>
        <v>5.8021249999999993</v>
      </c>
      <c r="E43" s="12">
        <v>6.4</v>
      </c>
      <c r="F43" s="6">
        <v>3.3</v>
      </c>
      <c r="G43" s="12">
        <f>SUM(E43/CoverSheet!$F$22)+((M43/CoverSheet!$F$23)/10)+IF(H43&gt;2000,(H43/CoverSheet!$F$24)/2,0)+(Q43/CoverSheet!$F$25)</f>
        <v>3.9465625000000002</v>
      </c>
      <c r="H43" s="14">
        <v>2389</v>
      </c>
      <c r="I43" s="15">
        <v>7389</v>
      </c>
      <c r="J43" s="14">
        <v>9731</v>
      </c>
      <c r="K43" s="8" t="s">
        <v>84</v>
      </c>
      <c r="L43" s="11" t="s">
        <v>83</v>
      </c>
      <c r="M43" s="20">
        <f t="shared" si="7"/>
        <v>746.5625</v>
      </c>
      <c r="N43" s="34">
        <f>SUM(E43*CoverSheet!$F$10)</f>
        <v>1.92</v>
      </c>
      <c r="O43" s="33">
        <f>SUM(H43/CoverSheet!$F$11)</f>
        <v>2.3889999999999998</v>
      </c>
      <c r="P43" s="33">
        <f>SUM(M43/CoverSheet!$F$12)</f>
        <v>1.493125</v>
      </c>
      <c r="Q43" s="35">
        <f>IF((K43) = "None",0,LEN(K43)) * CoverSheet!$F$13</f>
        <v>0</v>
      </c>
      <c r="R43" s="2" t="s">
        <v>30</v>
      </c>
      <c r="S43" s="17">
        <v>2</v>
      </c>
    </row>
    <row r="44" spans="1:19" x14ac:dyDescent="0.3">
      <c r="A44" s="3" t="s">
        <v>150</v>
      </c>
      <c r="B44" s="2" t="str">
        <f t="shared" si="4"/>
        <v>EMERALD LAKE</v>
      </c>
      <c r="C44" s="2" t="str">
        <f t="shared" si="5"/>
        <v>ASPEN GROVE TH.</v>
      </c>
      <c r="D44" s="5">
        <f t="shared" si="6"/>
        <v>8.1048571428571421</v>
      </c>
      <c r="E44" s="12">
        <v>10.5</v>
      </c>
      <c r="F44" s="6">
        <v>4.9000000000000004</v>
      </c>
      <c r="G44" s="12">
        <f>SUM(E44/CoverSheet!$F$22)+((M44/CoverSheet!$F$23)/10)+IF(H44&gt;2000,(H44/CoverSheet!$F$24)/2,0)+(Q44/CoverSheet!$F$25)</f>
        <v>6.2836857142857143</v>
      </c>
      <c r="H44" s="14">
        <v>3588</v>
      </c>
      <c r="I44" s="15">
        <v>6889</v>
      </c>
      <c r="J44" s="14">
        <v>10328</v>
      </c>
      <c r="K44" s="8" t="s">
        <v>84</v>
      </c>
      <c r="L44" s="11" t="s">
        <v>8</v>
      </c>
      <c r="M44" s="20">
        <f t="shared" si="7"/>
        <v>683.42857142857144</v>
      </c>
      <c r="N44" s="34">
        <f>SUM(E44*CoverSheet!$F$10)</f>
        <v>3.15</v>
      </c>
      <c r="O44" s="33">
        <f>SUM(H44/CoverSheet!$F$11)</f>
        <v>3.5880000000000001</v>
      </c>
      <c r="P44" s="33">
        <f>SUM(M44/CoverSheet!$F$12)</f>
        <v>1.366857142857143</v>
      </c>
      <c r="Q44" s="35">
        <f>IF((K44) = "None",0,LEN(K44)) * CoverSheet!$F$13</f>
        <v>0</v>
      </c>
      <c r="R44" s="2" t="s">
        <v>130</v>
      </c>
      <c r="S44" s="17">
        <v>2</v>
      </c>
    </row>
    <row r="45" spans="1:19" x14ac:dyDescent="0.3">
      <c r="A45" s="3" t="s">
        <v>151</v>
      </c>
      <c r="B45" s="2" t="str">
        <f t="shared" si="4"/>
        <v>EMERALD LAKE</v>
      </c>
      <c r="C45" s="2" t="str">
        <f t="shared" si="5"/>
        <v>TIMPANOOKE TH.</v>
      </c>
      <c r="D45" s="5">
        <f t="shared" si="6"/>
        <v>8.3462399999999999</v>
      </c>
      <c r="E45" s="12">
        <v>12.5</v>
      </c>
      <c r="F45" s="6">
        <v>5.6</v>
      </c>
      <c r="G45" s="12">
        <f>SUM(E45/CoverSheet!$F$22)+((M45/CoverSheet!$F$23)/10)+IF(H45&gt;2000,(H45/CoverSheet!$F$24)/2,0)+(Q45/CoverSheet!$F$25)</f>
        <v>7.2319240000000002</v>
      </c>
      <c r="H45" s="14">
        <v>3482</v>
      </c>
      <c r="I45" s="15">
        <v>7364</v>
      </c>
      <c r="J45" s="14">
        <v>10328</v>
      </c>
      <c r="K45" s="8" t="s">
        <v>84</v>
      </c>
      <c r="L45" s="11" t="s">
        <v>8</v>
      </c>
      <c r="M45" s="20">
        <f t="shared" si="7"/>
        <v>557.12</v>
      </c>
      <c r="N45" s="34">
        <f>SUM(E45*CoverSheet!$F$10)</f>
        <v>3.75</v>
      </c>
      <c r="O45" s="33">
        <f>SUM(H45/CoverSheet!$F$11)</f>
        <v>3.4820000000000002</v>
      </c>
      <c r="P45" s="33">
        <f>SUM(M45/CoverSheet!$F$12)</f>
        <v>1.1142400000000001</v>
      </c>
      <c r="Q45" s="35">
        <f>IF((K45) = "None",0,LEN(K45)) * CoverSheet!$F$13</f>
        <v>0</v>
      </c>
      <c r="R45" s="2" t="s">
        <v>130</v>
      </c>
      <c r="S45" s="17">
        <v>2</v>
      </c>
    </row>
    <row r="46" spans="1:19" x14ac:dyDescent="0.3">
      <c r="A46" s="3" t="s">
        <v>152</v>
      </c>
      <c r="B46" s="2" t="str">
        <f t="shared" si="4"/>
        <v>ENSIGN PEAK</v>
      </c>
      <c r="C46" s="2" t="str">
        <f t="shared" si="5"/>
        <v>SUBDIVISION.</v>
      </c>
      <c r="D46" s="5">
        <f t="shared" si="6"/>
        <v>2.2850000000000001</v>
      </c>
      <c r="E46" s="12">
        <v>1</v>
      </c>
      <c r="F46" s="6">
        <v>0.6</v>
      </c>
      <c r="G46" s="12">
        <f>SUM(E46/CoverSheet!$F$22)+((M46/CoverSheet!$F$23)/10)+IF(H46&gt;2000,(H46/CoverSheet!$F$24)/2,0)+(Q46/CoverSheet!$F$25)</f>
        <v>0.65880000000000005</v>
      </c>
      <c r="H46" s="14">
        <v>397</v>
      </c>
      <c r="I46" s="15">
        <v>5017</v>
      </c>
      <c r="J46" s="14">
        <v>5414</v>
      </c>
      <c r="K46" s="8" t="s">
        <v>84</v>
      </c>
      <c r="L46" s="11" t="s">
        <v>83</v>
      </c>
      <c r="M46" s="20">
        <f t="shared" si="7"/>
        <v>794</v>
      </c>
      <c r="N46" s="34">
        <f>SUM(E46*CoverSheet!$F$10)</f>
        <v>0.3</v>
      </c>
      <c r="O46" s="33">
        <f>SUM(H46/CoverSheet!$F$11)</f>
        <v>0.39700000000000002</v>
      </c>
      <c r="P46" s="33">
        <f>SUM(M46/CoverSheet!$F$12)</f>
        <v>1.5880000000000001</v>
      </c>
      <c r="Q46" s="35">
        <f>IF((K46) = "None",0,LEN(K46)) * CoverSheet!$F$13</f>
        <v>0</v>
      </c>
      <c r="R46" s="2" t="s">
        <v>28</v>
      </c>
      <c r="S46" s="17">
        <v>2</v>
      </c>
    </row>
    <row r="47" spans="1:19" x14ac:dyDescent="0.3">
      <c r="A47" s="3" t="s">
        <v>135</v>
      </c>
      <c r="B47" s="2" t="str">
        <f t="shared" si="4"/>
        <v>FERGUSON CYN MEADOW</v>
      </c>
      <c r="C47" s="2" t="str">
        <f t="shared" si="5"/>
        <v>FERGUSON CYN.</v>
      </c>
      <c r="D47" s="5">
        <f t="shared" si="6"/>
        <v>7.2243934426229508</v>
      </c>
      <c r="E47" s="12">
        <v>6.1</v>
      </c>
      <c r="F47" s="6">
        <v>3.6</v>
      </c>
      <c r="G47" s="12">
        <f>SUM(E47/CoverSheet!$F$22)+((M47/CoverSheet!$F$23)/10)+IF(H47&gt;2000,(H47/CoverSheet!$F$24)/2,0)+(Q47/CoverSheet!$F$25)</f>
        <v>4.0781393442622953</v>
      </c>
      <c r="H47" s="14">
        <v>3258</v>
      </c>
      <c r="I47" s="15">
        <v>5247</v>
      </c>
      <c r="J47" s="14">
        <v>8403</v>
      </c>
      <c r="K47" s="8" t="s">
        <v>84</v>
      </c>
      <c r="L47" s="11" t="s">
        <v>8</v>
      </c>
      <c r="M47" s="20">
        <f t="shared" si="7"/>
        <v>1068.1967213114756</v>
      </c>
      <c r="N47" s="34">
        <f>SUM(E47*CoverSheet!$F$10)</f>
        <v>1.8299999999999998</v>
      </c>
      <c r="O47" s="33">
        <f>SUM(H47/CoverSheet!$F$11)</f>
        <v>3.258</v>
      </c>
      <c r="P47" s="33">
        <f>SUM(M47/CoverSheet!$F$12)</f>
        <v>2.1363934426229512</v>
      </c>
      <c r="Q47" s="35">
        <f>IF((K47) = "None",0,LEN(K47)) * CoverSheet!$F$13</f>
        <v>0</v>
      </c>
      <c r="R47" s="2" t="s">
        <v>28</v>
      </c>
      <c r="S47" s="17">
        <v>2</v>
      </c>
    </row>
    <row r="48" spans="1:19" x14ac:dyDescent="0.3">
      <c r="A48" s="3" t="s">
        <v>25</v>
      </c>
      <c r="B48" s="2" t="str">
        <f t="shared" si="4"/>
        <v>FIRST HAMMONGOG</v>
      </c>
      <c r="C48" s="2" t="str">
        <f t="shared" si="5"/>
        <v>ALPINE</v>
      </c>
      <c r="D48" s="5">
        <f t="shared" si="6"/>
        <v>4.6952727272727275</v>
      </c>
      <c r="E48" s="12">
        <v>4.4000000000000004</v>
      </c>
      <c r="F48" s="6">
        <v>2.2999999999999998</v>
      </c>
      <c r="G48" s="12">
        <f>SUM(E48/CoverSheet!$F$22)+((M48/CoverSheet!$F$23)/10)+IF(H48&gt;2000,(H48/CoverSheet!$F$24)/2,0)+(Q48/CoverSheet!$F$25)</f>
        <v>2.360727272727273</v>
      </c>
      <c r="H48" s="14">
        <v>1768</v>
      </c>
      <c r="I48" s="15">
        <v>5400</v>
      </c>
      <c r="J48" s="14">
        <v>7028</v>
      </c>
      <c r="K48" s="8" t="s">
        <v>84</v>
      </c>
      <c r="L48" s="11" t="s">
        <v>8</v>
      </c>
      <c r="M48" s="20">
        <f t="shared" si="7"/>
        <v>803.63636363636363</v>
      </c>
      <c r="N48" s="34">
        <f>SUM(E48*CoverSheet!$F$10)</f>
        <v>1.32</v>
      </c>
      <c r="O48" s="33">
        <f>SUM(H48/CoverSheet!$F$11)</f>
        <v>1.768</v>
      </c>
      <c r="P48" s="33">
        <f>SUM(M48/CoverSheet!$F$12)</f>
        <v>1.6072727272727272</v>
      </c>
      <c r="Q48" s="35">
        <f>IF((K48) = "None",0,LEN(K48)) * CoverSheet!$F$13</f>
        <v>0</v>
      </c>
      <c r="R48" s="2" t="s">
        <v>130</v>
      </c>
      <c r="S48" s="17">
        <v>2</v>
      </c>
    </row>
    <row r="49" spans="1:19" x14ac:dyDescent="0.3">
      <c r="A49" s="3" t="s">
        <v>210</v>
      </c>
      <c r="B49" s="2" t="str">
        <f t="shared" si="4"/>
        <v>FLAGSTAFF PEAK AREA</v>
      </c>
      <c r="C49" s="2" t="str">
        <f t="shared" si="5"/>
        <v>ALTA VIA GOODSPEED MINE TRAIL.</v>
      </c>
      <c r="D49" s="5">
        <f t="shared" si="6"/>
        <v>6.4015000000000004</v>
      </c>
      <c r="E49" s="12">
        <v>3.2</v>
      </c>
      <c r="F49" s="6">
        <v>2.2999999999999998</v>
      </c>
      <c r="G49" s="12">
        <f>SUM(E49/CoverSheet!$F$22)+((M49/CoverSheet!$F$23)/10)+IF(H49&gt;2000,(H49/CoverSheet!$F$24)/2,0)+(Q49/CoverSheet!$F$25)</f>
        <v>2.8467500000000001</v>
      </c>
      <c r="H49" s="14">
        <v>1974</v>
      </c>
      <c r="I49" s="15">
        <v>8606</v>
      </c>
      <c r="J49" s="14">
        <v>10432</v>
      </c>
      <c r="K49" s="9" t="s">
        <v>9</v>
      </c>
      <c r="L49" s="11" t="s">
        <v>83</v>
      </c>
      <c r="M49" s="20">
        <f t="shared" si="7"/>
        <v>1233.75</v>
      </c>
      <c r="N49" s="34">
        <f>SUM(E49*CoverSheet!$F$10)</f>
        <v>0.96</v>
      </c>
      <c r="O49" s="33">
        <f>SUM(H49/CoverSheet!$F$11)</f>
        <v>1.974</v>
      </c>
      <c r="P49" s="33">
        <f>SUM(M49/CoverSheet!$F$12)</f>
        <v>2.4674999999999998</v>
      </c>
      <c r="Q49" s="35">
        <f>IF((K49) = "None",0,LEN(K49)) * CoverSheet!$F$13</f>
        <v>1</v>
      </c>
      <c r="R49" s="2" t="s">
        <v>31</v>
      </c>
      <c r="S49" s="17">
        <v>2</v>
      </c>
    </row>
    <row r="50" spans="1:19" x14ac:dyDescent="0.3">
      <c r="A50" s="3" t="s">
        <v>211</v>
      </c>
      <c r="B50" s="2" t="str">
        <f t="shared" si="4"/>
        <v>FLAGSTAFF PEAK</v>
      </c>
      <c r="C50" s="2" t="str">
        <f t="shared" si="5"/>
        <v>ALTA.</v>
      </c>
      <c r="D50" s="5">
        <f t="shared" si="6"/>
        <v>6.0404444444444447</v>
      </c>
      <c r="E50" s="12">
        <v>3.6</v>
      </c>
      <c r="F50" s="6">
        <v>2.2999999999999998</v>
      </c>
      <c r="G50" s="12">
        <f>SUM(E50/CoverSheet!$F$22)+((M50/CoverSheet!$F$23)/10)+IF(H50&gt;2000,(H50/CoverSheet!$F$24)/2,0)+(Q50/CoverSheet!$F$25)</f>
        <v>3.0084444444444447</v>
      </c>
      <c r="H50" s="14">
        <v>1876</v>
      </c>
      <c r="I50" s="15">
        <v>8669</v>
      </c>
      <c r="J50" s="14">
        <v>10530</v>
      </c>
      <c r="K50" s="9" t="s">
        <v>9</v>
      </c>
      <c r="L50" s="11" t="s">
        <v>83</v>
      </c>
      <c r="M50" s="20">
        <f t="shared" si="7"/>
        <v>1042.2222222222222</v>
      </c>
      <c r="N50" s="34">
        <f>SUM(E50*CoverSheet!$F$10)</f>
        <v>1.08</v>
      </c>
      <c r="O50" s="33">
        <f>SUM(H50/CoverSheet!$F$11)</f>
        <v>1.8759999999999999</v>
      </c>
      <c r="P50" s="33">
        <f>SUM(M50/CoverSheet!$F$12)</f>
        <v>2.0844444444444443</v>
      </c>
      <c r="Q50" s="35">
        <f>IF((K50) = "None",0,LEN(K50)) * CoverSheet!$F$13</f>
        <v>1</v>
      </c>
      <c r="R50" s="2" t="s">
        <v>31</v>
      </c>
      <c r="S50" s="17">
        <v>2</v>
      </c>
    </row>
    <row r="51" spans="1:19" x14ac:dyDescent="0.3">
      <c r="A51" s="3" t="s">
        <v>58</v>
      </c>
      <c r="B51" s="2" t="str">
        <f t="shared" si="4"/>
        <v>FLAGSTAFF PEAK</v>
      </c>
      <c r="C51" s="2" t="str">
        <f t="shared" si="5"/>
        <v>SPRUCES CAMPGROUND TH</v>
      </c>
      <c r="D51" s="5">
        <f t="shared" si="6"/>
        <v>8.1612666666666662</v>
      </c>
      <c r="E51" s="12">
        <v>7.5</v>
      </c>
      <c r="F51" s="6">
        <v>5.4</v>
      </c>
      <c r="G51" s="12">
        <f>SUM(E51/CoverSheet!$F$22)+((M51/CoverSheet!$F$23)/10)+IF(H51&gt;2000,(H51/CoverSheet!$F$24)/2,0)+(Q51/CoverSheet!$F$25)</f>
        <v>5.7215766666666665</v>
      </c>
      <c r="H51" s="14">
        <v>3203</v>
      </c>
      <c r="I51" s="15">
        <v>7389</v>
      </c>
      <c r="J51" s="14">
        <v>10530</v>
      </c>
      <c r="K51" s="9" t="s">
        <v>10</v>
      </c>
      <c r="L51" s="11" t="s">
        <v>83</v>
      </c>
      <c r="M51" s="20">
        <f t="shared" si="7"/>
        <v>854.13333333333333</v>
      </c>
      <c r="N51" s="34">
        <f>SUM(E51*CoverSheet!$F$10)</f>
        <v>2.25</v>
      </c>
      <c r="O51" s="33">
        <f>SUM(H51/CoverSheet!$F$11)</f>
        <v>3.2029999999999998</v>
      </c>
      <c r="P51" s="33">
        <f>SUM(M51/CoverSheet!$F$12)</f>
        <v>1.7082666666666666</v>
      </c>
      <c r="Q51" s="35">
        <f>IF((K51) = "None",0,LEN(K51)) * CoverSheet!$F$13</f>
        <v>1</v>
      </c>
      <c r="R51" s="2" t="s">
        <v>30</v>
      </c>
      <c r="S51" s="17">
        <v>2</v>
      </c>
    </row>
    <row r="52" spans="1:19" x14ac:dyDescent="0.3">
      <c r="A52" s="3" t="s">
        <v>153</v>
      </c>
      <c r="B52" s="2" t="str">
        <f t="shared" si="4"/>
        <v>GOBBLERS KNOB</v>
      </c>
      <c r="C52" s="2" t="str">
        <f t="shared" si="5"/>
        <v>BOWMAN FORK.</v>
      </c>
      <c r="D52" s="5">
        <f t="shared" si="6"/>
        <v>8.5959898989898988</v>
      </c>
      <c r="E52" s="12">
        <v>9.9</v>
      </c>
      <c r="F52" s="6">
        <v>5.5</v>
      </c>
      <c r="G52" s="12">
        <f>SUM(E52/CoverSheet!$F$22)+((M52/CoverSheet!$F$23)/10)+IF(H52&gt;2000,(H52/CoverSheet!$F$24)/2,0)+(Q52/CoverSheet!$F$25)</f>
        <v>6.1136489898989907</v>
      </c>
      <c r="H52" s="14">
        <v>4007</v>
      </c>
      <c r="I52" s="15">
        <v>6286</v>
      </c>
      <c r="J52" s="14">
        <v>10246</v>
      </c>
      <c r="K52" s="8" t="s">
        <v>84</v>
      </c>
      <c r="L52" s="11" t="s">
        <v>8</v>
      </c>
      <c r="M52" s="20">
        <f t="shared" si="7"/>
        <v>809.49494949494942</v>
      </c>
      <c r="N52" s="34">
        <f>SUM(E52*CoverSheet!$F$10)</f>
        <v>2.97</v>
      </c>
      <c r="O52" s="33">
        <f>SUM(H52/CoverSheet!$F$11)</f>
        <v>4.0069999999999997</v>
      </c>
      <c r="P52" s="33">
        <f>SUM(M52/CoverSheet!$F$12)</f>
        <v>1.6189898989898988</v>
      </c>
      <c r="Q52" s="35">
        <f>IF((K52) = "None",0,LEN(K52)) * CoverSheet!$F$13</f>
        <v>0</v>
      </c>
      <c r="R52" s="2" t="s">
        <v>29</v>
      </c>
      <c r="S52" s="17">
        <v>2</v>
      </c>
    </row>
    <row r="53" spans="1:19" x14ac:dyDescent="0.3">
      <c r="A53" s="3" t="s">
        <v>154</v>
      </c>
      <c r="B53" s="2" t="str">
        <f t="shared" si="4"/>
        <v>GOBBLERS KNOB</v>
      </c>
      <c r="C53" s="2" t="str">
        <f t="shared" si="5"/>
        <v>BUTLER FORK TH.</v>
      </c>
      <c r="D53" s="5">
        <f t="shared" si="6"/>
        <v>7.1840526315789477</v>
      </c>
      <c r="E53" s="12">
        <v>7.6</v>
      </c>
      <c r="F53" s="6">
        <v>4.5</v>
      </c>
      <c r="G53" s="12">
        <f>SUM(E53/CoverSheet!$F$22)+((M53/CoverSheet!$F$23)/10)+IF(H53&gt;2000,(H53/CoverSheet!$F$24)/2,0)+(Q53/CoverSheet!$F$25)</f>
        <v>4.7723552631578947</v>
      </c>
      <c r="H53" s="14">
        <v>3213</v>
      </c>
      <c r="I53" s="15">
        <v>7139</v>
      </c>
      <c r="J53" s="14">
        <v>10246</v>
      </c>
      <c r="K53" s="8" t="s">
        <v>84</v>
      </c>
      <c r="L53" s="11" t="s">
        <v>8</v>
      </c>
      <c r="M53" s="20">
        <f t="shared" si="7"/>
        <v>845.52631578947376</v>
      </c>
      <c r="N53" s="34">
        <f>SUM(E53*CoverSheet!$F$10)</f>
        <v>2.2799999999999998</v>
      </c>
      <c r="O53" s="33">
        <f>SUM(H53/CoverSheet!$F$11)</f>
        <v>3.2130000000000001</v>
      </c>
      <c r="P53" s="33">
        <f>SUM(M53/CoverSheet!$F$12)</f>
        <v>1.6910526315789476</v>
      </c>
      <c r="Q53" s="35">
        <f>IF((K53) = "None",0,LEN(K53)) * CoverSheet!$F$13</f>
        <v>0</v>
      </c>
      <c r="R53" s="2" t="s">
        <v>30</v>
      </c>
      <c r="S53" s="17">
        <v>2</v>
      </c>
    </row>
    <row r="54" spans="1:19" x14ac:dyDescent="0.3">
      <c r="A54" s="3" t="s">
        <v>155</v>
      </c>
      <c r="B54" s="2" t="str">
        <f t="shared" si="4"/>
        <v>GRANDEUR PEAK</v>
      </c>
      <c r="C54" s="2" t="str">
        <f t="shared" si="5"/>
        <v>CHURCH FORK TH.</v>
      </c>
      <c r="D54" s="5">
        <f t="shared" si="6"/>
        <v>5.7428571428571429</v>
      </c>
      <c r="E54" s="12">
        <v>5.6</v>
      </c>
      <c r="F54" s="6">
        <v>3.3</v>
      </c>
      <c r="G54" s="12">
        <f>SUM(E54/CoverSheet!$F$22)+((M54/CoverSheet!$F$23)/10)+IF(H54&gt;2000,(H54/CoverSheet!$F$24)/2,0)+(Q54/CoverSheet!$F$25)</f>
        <v>3.5617857142857146</v>
      </c>
      <c r="H54" s="14">
        <v>2370</v>
      </c>
      <c r="I54" s="15">
        <v>5960</v>
      </c>
      <c r="J54" s="14">
        <v>8299</v>
      </c>
      <c r="K54" s="8" t="s">
        <v>84</v>
      </c>
      <c r="L54" s="11" t="s">
        <v>83</v>
      </c>
      <c r="M54" s="20">
        <f t="shared" si="7"/>
        <v>846.42857142857144</v>
      </c>
      <c r="N54" s="34">
        <f>SUM(E54*CoverSheet!$F$10)</f>
        <v>1.68</v>
      </c>
      <c r="O54" s="33">
        <f>SUM(H54/CoverSheet!$F$11)</f>
        <v>2.37</v>
      </c>
      <c r="P54" s="33">
        <f>SUM(M54/CoverSheet!$F$12)</f>
        <v>1.6928571428571428</v>
      </c>
      <c r="Q54" s="35">
        <f>IF((K54) = "None",0,LEN(K54)) * CoverSheet!$F$13</f>
        <v>0</v>
      </c>
      <c r="R54" s="2" t="s">
        <v>29</v>
      </c>
      <c r="S54" s="17">
        <v>2</v>
      </c>
    </row>
    <row r="55" spans="1:19" x14ac:dyDescent="0.3">
      <c r="A55" s="3" t="s">
        <v>156</v>
      </c>
      <c r="B55" s="2" t="str">
        <f t="shared" si="4"/>
        <v>GRANDEUR PEAK</v>
      </c>
      <c r="C55" s="2" t="str">
        <f t="shared" si="5"/>
        <v>WASATCH BLVD.</v>
      </c>
      <c r="D55" s="5">
        <f t="shared" si="6"/>
        <v>7.7797777777777775</v>
      </c>
      <c r="E55" s="12">
        <v>4.5</v>
      </c>
      <c r="F55" s="6">
        <v>3.6</v>
      </c>
      <c r="G55" s="12">
        <f>SUM(E55/CoverSheet!$F$22)+((M55/CoverSheet!$F$23)/10)+IF(H55&gt;2000,(H55/CoverSheet!$F$24)/2,0)+(Q55/CoverSheet!$F$25)</f>
        <v>3.4035777777777776</v>
      </c>
      <c r="H55" s="14">
        <v>3404</v>
      </c>
      <c r="I55" s="15">
        <v>4967</v>
      </c>
      <c r="J55" s="14">
        <v>8299</v>
      </c>
      <c r="K55" s="8" t="s">
        <v>84</v>
      </c>
      <c r="L55" s="11" t="s">
        <v>83</v>
      </c>
      <c r="M55" s="20">
        <f t="shared" si="7"/>
        <v>1512.8888888888889</v>
      </c>
      <c r="N55" s="34">
        <f>SUM(E55*CoverSheet!$F$10)</f>
        <v>1.3499999999999999</v>
      </c>
      <c r="O55" s="33">
        <f>SUM(H55/CoverSheet!$F$11)</f>
        <v>3.4039999999999999</v>
      </c>
      <c r="P55" s="33">
        <f>SUM(M55/CoverSheet!$F$12)</f>
        <v>3.0257777777777779</v>
      </c>
      <c r="Q55" s="35">
        <f>IF((K55) = "None",0,LEN(K55)) * CoverSheet!$F$13</f>
        <v>0</v>
      </c>
      <c r="R55" s="2" t="s">
        <v>28</v>
      </c>
      <c r="S55" s="17">
        <v>2</v>
      </c>
    </row>
    <row r="56" spans="1:19" x14ac:dyDescent="0.3">
      <c r="A56" s="3" t="s">
        <v>56</v>
      </c>
      <c r="B56" s="2" t="str">
        <f t="shared" si="4"/>
        <v>GREENS BASIN</v>
      </c>
      <c r="C56" s="2" t="str">
        <f t="shared" si="5"/>
        <v>SPRUCES CAMPGROUND TH</v>
      </c>
      <c r="D56" s="5">
        <f t="shared" si="6"/>
        <v>3.4751111111111115</v>
      </c>
      <c r="E56" s="12">
        <v>2.7</v>
      </c>
      <c r="F56" s="6">
        <v>1.5</v>
      </c>
      <c r="G56" s="12">
        <f>SUM(E56/CoverSheet!$F$22)+((M56/CoverSheet!$F$23)/10)+IF(H56&gt;2000,(H56/CoverSheet!$F$24)/2,0)+(Q56/CoverSheet!$F$25)</f>
        <v>1.5091111111111113</v>
      </c>
      <c r="H56" s="14">
        <v>1074</v>
      </c>
      <c r="I56" s="15">
        <v>7389</v>
      </c>
      <c r="J56" s="14">
        <v>8358</v>
      </c>
      <c r="K56" s="8" t="s">
        <v>84</v>
      </c>
      <c r="L56" s="11" t="s">
        <v>83</v>
      </c>
      <c r="M56" s="20">
        <f t="shared" si="7"/>
        <v>795.55555555555554</v>
      </c>
      <c r="N56" s="34">
        <f>SUM(E56*CoverSheet!$F$10)</f>
        <v>0.81</v>
      </c>
      <c r="O56" s="33">
        <f>SUM(H56/CoverSheet!$F$11)</f>
        <v>1.0740000000000001</v>
      </c>
      <c r="P56" s="33">
        <f>SUM(M56/CoverSheet!$F$12)</f>
        <v>1.5911111111111111</v>
      </c>
      <c r="Q56" s="35">
        <f>IF((K56) = "None",0,LEN(K56)) * CoverSheet!$F$13</f>
        <v>0</v>
      </c>
      <c r="R56" s="2" t="s">
        <v>30</v>
      </c>
      <c r="S56" s="17">
        <v>2</v>
      </c>
    </row>
    <row r="57" spans="1:19" x14ac:dyDescent="0.3">
      <c r="A57" s="3" t="s">
        <v>37</v>
      </c>
      <c r="B57" s="2" t="str">
        <f t="shared" si="4"/>
        <v>HIDDEN PEAK</v>
      </c>
      <c r="C57" s="2" t="str">
        <f t="shared" si="5"/>
        <v>GAD VALLEY ROAD</v>
      </c>
      <c r="D57" s="5">
        <f t="shared" si="6"/>
        <v>6.8031249999999996</v>
      </c>
      <c r="E57" s="12">
        <v>6.4</v>
      </c>
      <c r="F57" s="6">
        <v>4.3</v>
      </c>
      <c r="G57" s="12">
        <f>SUM(E57/CoverSheet!$F$22)+((M57/CoverSheet!$F$23)/10)+IF(H57&gt;2000,(H57/CoverSheet!$F$24)/2,0)+(Q57/CoverSheet!$F$25)</f>
        <v>4.1390625000000005</v>
      </c>
      <c r="H57" s="14">
        <v>3005</v>
      </c>
      <c r="I57" s="15">
        <v>8114</v>
      </c>
      <c r="J57" s="14">
        <v>10970</v>
      </c>
      <c r="K57" s="8" t="s">
        <v>84</v>
      </c>
      <c r="L57" s="11" t="s">
        <v>83</v>
      </c>
      <c r="M57" s="20">
        <f t="shared" si="7"/>
        <v>939.0625</v>
      </c>
      <c r="N57" s="34">
        <f>SUM(E57*CoverSheet!$F$10)</f>
        <v>1.92</v>
      </c>
      <c r="O57" s="33">
        <f>SUM(H57/CoverSheet!$F$11)</f>
        <v>3.0049999999999999</v>
      </c>
      <c r="P57" s="33">
        <f>SUM(M57/CoverSheet!$F$12)</f>
        <v>1.878125</v>
      </c>
      <c r="Q57" s="35">
        <f>IF((K57) = "None",0,LEN(K57)) * CoverSheet!$F$13</f>
        <v>0</v>
      </c>
      <c r="R57" s="2" t="s">
        <v>31</v>
      </c>
      <c r="S57" s="17">
        <v>2</v>
      </c>
    </row>
    <row r="58" spans="1:19" x14ac:dyDescent="0.3">
      <c r="A58" s="3" t="s">
        <v>7</v>
      </c>
      <c r="B58" s="2" t="str">
        <f t="shared" si="4"/>
        <v>HIDDEN PEAK</v>
      </c>
      <c r="C58" s="2" t="str">
        <f t="shared" si="5"/>
        <v>PERUVIAN GULCH</v>
      </c>
      <c r="D58" s="5">
        <f t="shared" si="6"/>
        <v>6.6194074074074072</v>
      </c>
      <c r="E58" s="12">
        <v>5.4</v>
      </c>
      <c r="F58" s="6">
        <v>4</v>
      </c>
      <c r="G58" s="12">
        <f>SUM(E58/CoverSheet!$F$22)+((M58/CoverSheet!$F$23)/10)+IF(H58&gt;2000,(H58/CoverSheet!$F$24)/2,0)+(Q58/CoverSheet!$F$25)</f>
        <v>3.630740740740741</v>
      </c>
      <c r="H58" s="14">
        <v>2872</v>
      </c>
      <c r="I58" s="15">
        <v>8181</v>
      </c>
      <c r="J58" s="14">
        <v>10970</v>
      </c>
      <c r="K58" s="8" t="s">
        <v>84</v>
      </c>
      <c r="L58" s="11" t="s">
        <v>83</v>
      </c>
      <c r="M58" s="20">
        <f t="shared" si="7"/>
        <v>1063.7037037037037</v>
      </c>
      <c r="N58" s="34">
        <f>SUM(E58*CoverSheet!$F$10)</f>
        <v>1.62</v>
      </c>
      <c r="O58" s="33">
        <f>SUM(H58/CoverSheet!$F$11)</f>
        <v>2.8719999999999999</v>
      </c>
      <c r="P58" s="33">
        <f>SUM(M58/CoverSheet!$F$12)</f>
        <v>2.1274074074074072</v>
      </c>
      <c r="Q58" s="35">
        <f>IF((K58) = "None",0,LEN(K58)) * CoverSheet!$F$13</f>
        <v>0</v>
      </c>
      <c r="R58" s="2" t="s">
        <v>31</v>
      </c>
      <c r="S58" s="17">
        <v>2</v>
      </c>
    </row>
    <row r="59" spans="1:19" x14ac:dyDescent="0.3">
      <c r="A59" s="3" t="s">
        <v>231</v>
      </c>
      <c r="B59" s="2" t="str">
        <f t="shared" si="4"/>
        <v>HONEYCOMB CLIFFS</v>
      </c>
      <c r="C59" s="2" t="str">
        <f t="shared" si="5"/>
        <v>SILVER LAKE TH.</v>
      </c>
      <c r="D59" s="5">
        <f t="shared" si="6"/>
        <v>5.2807777777777778</v>
      </c>
      <c r="E59" s="12">
        <v>5.4</v>
      </c>
      <c r="F59" s="6">
        <v>2.6</v>
      </c>
      <c r="G59" s="12">
        <f>SUM(E59/CoverSheet!$F$22)+((M59/CoverSheet!$F$23)/10)+IF(H59&gt;2000,(H59/CoverSheet!$F$24)/2,0)+(Q59/CoverSheet!$F$25)</f>
        <v>3.3815277777777779</v>
      </c>
      <c r="H59" s="14">
        <v>2103</v>
      </c>
      <c r="I59" s="15">
        <v>8730</v>
      </c>
      <c r="J59" s="14">
        <v>10480</v>
      </c>
      <c r="K59" s="8" t="s">
        <v>84</v>
      </c>
      <c r="L59" s="11" t="s">
        <v>83</v>
      </c>
      <c r="M59" s="20">
        <f t="shared" si="7"/>
        <v>778.8888888888888</v>
      </c>
      <c r="N59" s="34">
        <f>SUM(E59*CoverSheet!$F$10)</f>
        <v>1.62</v>
      </c>
      <c r="O59" s="33">
        <f>SUM(H59/CoverSheet!$F$11)</f>
        <v>2.1030000000000002</v>
      </c>
      <c r="P59" s="33">
        <f>SUM(M59/CoverSheet!$F$12)</f>
        <v>1.5577777777777777</v>
      </c>
      <c r="Q59" s="35">
        <f>IF((K59) = "None",0,LEN(K59)) * CoverSheet!$F$13</f>
        <v>0</v>
      </c>
      <c r="R59" s="2" t="s">
        <v>30</v>
      </c>
      <c r="S59" s="17">
        <v>2</v>
      </c>
    </row>
    <row r="60" spans="1:19" x14ac:dyDescent="0.3">
      <c r="A60" s="3" t="s">
        <v>250</v>
      </c>
      <c r="B60" s="2" t="str">
        <f t="shared" si="4"/>
        <v>KESSLER PEAK</v>
      </c>
      <c r="C60" s="2" t="str">
        <f t="shared" si="5"/>
        <v>ARGENTA ROUTE.</v>
      </c>
      <c r="D60" s="5">
        <f t="shared" si="6"/>
        <v>7.6326000000000001</v>
      </c>
      <c r="E60" s="12">
        <v>5</v>
      </c>
      <c r="F60" s="6">
        <v>4.3</v>
      </c>
      <c r="G60" s="12">
        <f>SUM(E60/CoverSheet!$F$22)+((M60/CoverSheet!$F$23)/10)+IF(H60&gt;2000,(H60/CoverSheet!$F$24)/2,0)+(Q60/CoverSheet!$F$25)</f>
        <v>3.6243099999999999</v>
      </c>
      <c r="H60" s="14">
        <v>3407</v>
      </c>
      <c r="I60" s="15">
        <v>7001</v>
      </c>
      <c r="J60" s="14">
        <v>10403</v>
      </c>
      <c r="K60" s="8" t="s">
        <v>84</v>
      </c>
      <c r="L60" s="11" t="s">
        <v>83</v>
      </c>
      <c r="M60" s="20">
        <f t="shared" si="7"/>
        <v>1362.8</v>
      </c>
      <c r="N60" s="34">
        <f>SUM(E60*CoverSheet!$F$10)</f>
        <v>1.5</v>
      </c>
      <c r="O60" s="33">
        <f>SUM(H60/CoverSheet!$F$11)</f>
        <v>3.407</v>
      </c>
      <c r="P60" s="33">
        <f>SUM(M60/CoverSheet!$F$12)</f>
        <v>2.7256</v>
      </c>
      <c r="Q60" s="35">
        <f>IF((K60) = "None",0,LEN(K60)) * CoverSheet!$F$13</f>
        <v>0</v>
      </c>
      <c r="R60" s="2" t="s">
        <v>30</v>
      </c>
      <c r="S60" s="17">
        <v>2</v>
      </c>
    </row>
    <row r="61" spans="1:19" x14ac:dyDescent="0.3">
      <c r="A61" s="3" t="s">
        <v>251</v>
      </c>
      <c r="B61" s="2" t="str">
        <f t="shared" si="4"/>
        <v>KESSLER PEAK</v>
      </c>
      <c r="C61" s="2" t="str">
        <f t="shared" si="5"/>
        <v>CARBONATE PASS.</v>
      </c>
      <c r="D61" s="5">
        <f t="shared" si="6"/>
        <v>7.7166666666666668</v>
      </c>
      <c r="E61" s="12">
        <v>6</v>
      </c>
      <c r="F61" s="6">
        <v>4.7</v>
      </c>
      <c r="G61" s="12">
        <f>SUM(E61/CoverSheet!$F$22)+((M61/CoverSheet!$F$23)/10)+IF(H61&gt;2000,(H61/CoverSheet!$F$24)/2,0)+(Q61/CoverSheet!$F$25)</f>
        <v>4.934166666666667</v>
      </c>
      <c r="H61" s="14">
        <v>2950</v>
      </c>
      <c r="I61" s="15">
        <v>7478</v>
      </c>
      <c r="J61" s="14">
        <v>10403</v>
      </c>
      <c r="K61" s="9" t="s">
        <v>10</v>
      </c>
      <c r="L61" s="11" t="s">
        <v>83</v>
      </c>
      <c r="M61" s="20">
        <f t="shared" si="7"/>
        <v>983.33333333333337</v>
      </c>
      <c r="N61" s="34">
        <f>SUM(E61*CoverSheet!$F$10)</f>
        <v>1.7999999999999998</v>
      </c>
      <c r="O61" s="33">
        <f>SUM(H61/CoverSheet!$F$11)</f>
        <v>2.95</v>
      </c>
      <c r="P61" s="33">
        <f>SUM(M61/CoverSheet!$F$12)</f>
        <v>1.9666666666666668</v>
      </c>
      <c r="Q61" s="35">
        <f>IF((K61) = "None",0,LEN(K61)) * CoverSheet!$F$13</f>
        <v>1</v>
      </c>
      <c r="R61" s="2" t="s">
        <v>30</v>
      </c>
      <c r="S61" s="17">
        <v>2</v>
      </c>
    </row>
    <row r="62" spans="1:19" x14ac:dyDescent="0.3">
      <c r="A62" s="3" t="s">
        <v>38</v>
      </c>
      <c r="B62" s="2" t="str">
        <f t="shared" si="4"/>
        <v>KESSLER PEAK</v>
      </c>
      <c r="C62" s="2" t="str">
        <f t="shared" si="5"/>
        <v>CARDIFF FK NORTHEAST ROUTE</v>
      </c>
      <c r="D62" s="5">
        <f t="shared" si="6"/>
        <v>6.9251304347826093</v>
      </c>
      <c r="E62" s="12">
        <v>4.5999999999999996</v>
      </c>
      <c r="F62" s="6">
        <v>3.5</v>
      </c>
      <c r="G62" s="12">
        <f>SUM(E62/CoverSheet!$F$22)+((M62/CoverSheet!$F$23)/10)+IF(H62&gt;2000,(H62/CoverSheet!$F$24)/2,0)+(Q62/CoverSheet!$F$25)</f>
        <v>3.2994130434782605</v>
      </c>
      <c r="H62" s="14">
        <v>2966</v>
      </c>
      <c r="I62" s="15">
        <v>7478</v>
      </c>
      <c r="J62" s="14">
        <v>10403</v>
      </c>
      <c r="K62" s="8" t="s">
        <v>84</v>
      </c>
      <c r="L62" s="11" t="s">
        <v>83</v>
      </c>
      <c r="M62" s="20">
        <f t="shared" si="7"/>
        <v>1289.5652173913045</v>
      </c>
      <c r="N62" s="34">
        <f>SUM(E62*CoverSheet!$F$10)</f>
        <v>1.38</v>
      </c>
      <c r="O62" s="33">
        <f>SUM(H62/CoverSheet!$F$11)</f>
        <v>2.9660000000000002</v>
      </c>
      <c r="P62" s="33">
        <f>SUM(M62/CoverSheet!$F$12)</f>
        <v>2.5791304347826092</v>
      </c>
      <c r="Q62" s="35">
        <f>IF((K62) = "None",0,LEN(K62)) * CoverSheet!$F$13</f>
        <v>0</v>
      </c>
      <c r="R62" s="2" t="s">
        <v>30</v>
      </c>
      <c r="S62" s="17">
        <v>2</v>
      </c>
    </row>
    <row r="63" spans="1:19" x14ac:dyDescent="0.3">
      <c r="A63" s="3" t="s">
        <v>39</v>
      </c>
      <c r="B63" s="2" t="str">
        <f t="shared" si="4"/>
        <v>LAKE BLANCHE</v>
      </c>
      <c r="C63" s="2" t="str">
        <f t="shared" si="5"/>
        <v>MILL B SOUTH TH</v>
      </c>
      <c r="D63" s="5">
        <f t="shared" si="6"/>
        <v>6.442885245901639</v>
      </c>
      <c r="E63" s="12">
        <v>6.1</v>
      </c>
      <c r="F63" s="6">
        <v>3.4</v>
      </c>
      <c r="G63" s="12">
        <f>SUM(E63/CoverSheet!$F$22)+((M63/CoverSheet!$F$23)/10)+IF(H63&gt;2000,(H63/CoverSheet!$F$24)/2,0)+(Q63/CoverSheet!$F$25)</f>
        <v>3.9291885245901637</v>
      </c>
      <c r="H63" s="14">
        <v>2786</v>
      </c>
      <c r="I63" s="15">
        <v>6200</v>
      </c>
      <c r="J63" s="14">
        <v>8920</v>
      </c>
      <c r="K63" s="8" t="s">
        <v>84</v>
      </c>
      <c r="L63" s="11" t="s">
        <v>8</v>
      </c>
      <c r="M63" s="20">
        <f t="shared" si="7"/>
        <v>913.44262295081978</v>
      </c>
      <c r="N63" s="34">
        <f>SUM(E63*CoverSheet!$F$10)</f>
        <v>1.8299999999999998</v>
      </c>
      <c r="O63" s="33">
        <f>SUM(H63/CoverSheet!$F$11)</f>
        <v>2.786</v>
      </c>
      <c r="P63" s="33">
        <f>SUM(M63/CoverSheet!$F$12)</f>
        <v>1.8268852459016396</v>
      </c>
      <c r="Q63" s="35">
        <f>IF((K63) = "None",0,LEN(K63)) * CoverSheet!$F$13</f>
        <v>0</v>
      </c>
      <c r="R63" s="2" t="s">
        <v>30</v>
      </c>
      <c r="S63" s="17">
        <v>2</v>
      </c>
    </row>
    <row r="64" spans="1:19" x14ac:dyDescent="0.3">
      <c r="A64" s="3" t="s">
        <v>222</v>
      </c>
      <c r="B64" s="2" t="str">
        <f t="shared" si="4"/>
        <v>LAKE CATHERINE</v>
      </c>
      <c r="C64" s="2" t="str">
        <f t="shared" si="5"/>
        <v>BRIGHTON LAKES TH.</v>
      </c>
      <c r="D64" s="5">
        <f t="shared" si="6"/>
        <v>3.6048095238095241</v>
      </c>
      <c r="E64" s="12">
        <v>4.2</v>
      </c>
      <c r="F64" s="6">
        <v>2</v>
      </c>
      <c r="G64" s="12">
        <f>SUM(E64/CoverSheet!$F$22)+((M64/CoverSheet!$F$23)/10)+IF(H64&gt;2000,(H64/CoverSheet!$F$24)/2,0)+(Q64/CoverSheet!$F$25)</f>
        <v>2.2143809523809526</v>
      </c>
      <c r="H64" s="14">
        <v>1201</v>
      </c>
      <c r="I64" s="15">
        <v>8765</v>
      </c>
      <c r="J64" s="14">
        <v>9937</v>
      </c>
      <c r="K64" s="8" t="s">
        <v>84</v>
      </c>
      <c r="L64" s="11" t="s">
        <v>83</v>
      </c>
      <c r="M64" s="20">
        <f t="shared" si="7"/>
        <v>571.90476190476193</v>
      </c>
      <c r="N64" s="34">
        <f>SUM(E64*CoverSheet!$F$10)</f>
        <v>1.26</v>
      </c>
      <c r="O64" s="33">
        <f>SUM(H64/CoverSheet!$F$11)</f>
        <v>1.2010000000000001</v>
      </c>
      <c r="P64" s="33">
        <f>SUM(M64/CoverSheet!$F$12)</f>
        <v>1.1438095238095238</v>
      </c>
      <c r="Q64" s="35">
        <f>IF((K64) = "None",0,LEN(K64)) * CoverSheet!$F$13</f>
        <v>0</v>
      </c>
      <c r="R64" s="2" t="s">
        <v>30</v>
      </c>
      <c r="S64" s="17">
        <v>2</v>
      </c>
    </row>
    <row r="65" spans="1:19" x14ac:dyDescent="0.3">
      <c r="A65" s="3" t="s">
        <v>81</v>
      </c>
      <c r="B65" s="2" t="str">
        <f t="shared" si="4"/>
        <v>LAKE HARDY</v>
      </c>
      <c r="C65" s="2" t="str">
        <f t="shared" si="5"/>
        <v>DRY CREEK TH</v>
      </c>
      <c r="D65" s="5">
        <f t="shared" si="6"/>
        <v>11.635159292035398</v>
      </c>
      <c r="E65" s="12">
        <v>11.3</v>
      </c>
      <c r="F65" s="6">
        <v>6.1</v>
      </c>
      <c r="G65" s="12">
        <f>SUM(E65/CoverSheet!$F$22)+((M65/CoverSheet!$F$23)/10)+IF(H65&gt;2000,(H65/CoverSheet!$F$24)/2,0)+(Q65/CoverSheet!$F$25)</f>
        <v>8.1771659292035395</v>
      </c>
      <c r="H65" s="14">
        <v>5351</v>
      </c>
      <c r="I65" s="15">
        <v>5675</v>
      </c>
      <c r="J65" s="14">
        <v>9950</v>
      </c>
      <c r="K65" s="9" t="s">
        <v>15</v>
      </c>
      <c r="L65" s="11" t="s">
        <v>8</v>
      </c>
      <c r="M65" s="20">
        <f t="shared" si="7"/>
        <v>947.07964601769902</v>
      </c>
      <c r="N65" s="34">
        <f>SUM(E65*CoverSheet!$F$10)</f>
        <v>3.39</v>
      </c>
      <c r="O65" s="33">
        <f>SUM(H65/CoverSheet!$F$11)</f>
        <v>5.351</v>
      </c>
      <c r="P65" s="33">
        <f>SUM(M65/CoverSheet!$F$12)</f>
        <v>1.894159292035398</v>
      </c>
      <c r="Q65" s="35">
        <f>IF((K65) = "None",0,LEN(K65)) * CoverSheet!$F$13</f>
        <v>1</v>
      </c>
      <c r="R65" s="2" t="s">
        <v>130</v>
      </c>
      <c r="S65" s="17">
        <v>2</v>
      </c>
    </row>
    <row r="66" spans="1:19" x14ac:dyDescent="0.3">
      <c r="A66" s="3" t="s">
        <v>59</v>
      </c>
      <c r="B66" s="2" t="str">
        <f t="shared" ref="B66:B97" si="8">MID(A66,1,FIND(" FROM",A66,1)-1)</f>
        <v>LAKE HARDY</v>
      </c>
      <c r="C66" s="2" t="str">
        <f t="shared" ref="C66:C97" si="9">RIGHT(A66,LEN(A66)-FIND("FROM",A66)-4)</f>
        <v>EAST HAMMONGOG</v>
      </c>
      <c r="D66" s="5">
        <f t="shared" ref="D66:D97" si="10">SUM(N66:Q66)</f>
        <v>9.7253333333333334</v>
      </c>
      <c r="E66" s="12">
        <v>9.6</v>
      </c>
      <c r="F66" s="6">
        <v>6</v>
      </c>
      <c r="G66" s="12">
        <f>SUM(E66/CoverSheet!$F$22)+((M66/CoverSheet!$F$23)/10)+IF(H66&gt;2000,(H66/CoverSheet!$F$24)/2,0)+(Q66/CoverSheet!$F$25)</f>
        <v>6.2093333333333334</v>
      </c>
      <c r="H66" s="14">
        <v>4832</v>
      </c>
      <c r="I66" s="15">
        <v>5400</v>
      </c>
      <c r="J66" s="14">
        <v>9950</v>
      </c>
      <c r="K66" s="8" t="s">
        <v>84</v>
      </c>
      <c r="L66" s="11" t="s">
        <v>8</v>
      </c>
      <c r="M66" s="20">
        <f t="shared" ref="M66:M97" si="11">SUM(H66 /(E66/ S66))</f>
        <v>1006.6666666666667</v>
      </c>
      <c r="N66" s="34">
        <f>SUM(E66*CoverSheet!$F$10)</f>
        <v>2.88</v>
      </c>
      <c r="O66" s="33">
        <f>SUM(H66/CoverSheet!$F$11)</f>
        <v>4.8319999999999999</v>
      </c>
      <c r="P66" s="33">
        <f>SUM(M66/CoverSheet!$F$12)</f>
        <v>2.0133333333333336</v>
      </c>
      <c r="Q66" s="35">
        <f>IF((K66) = "None",0,LEN(K66)) * CoverSheet!$F$13</f>
        <v>0</v>
      </c>
      <c r="R66" s="2" t="s">
        <v>130</v>
      </c>
      <c r="S66" s="17">
        <v>2</v>
      </c>
    </row>
    <row r="67" spans="1:19" x14ac:dyDescent="0.3">
      <c r="A67" s="3" t="s">
        <v>157</v>
      </c>
      <c r="B67" s="2" t="str">
        <f t="shared" si="8"/>
        <v>LAKE MARY</v>
      </c>
      <c r="C67" s="2" t="str">
        <f t="shared" si="9"/>
        <v>BRIGHTON LAKES TH.</v>
      </c>
      <c r="D67" s="5">
        <f t="shared" si="10"/>
        <v>2.895</v>
      </c>
      <c r="E67" s="12">
        <v>2</v>
      </c>
      <c r="F67" s="6">
        <v>1</v>
      </c>
      <c r="G67" s="12">
        <f>SUM(E67/CoverSheet!$F$22)+((M67/CoverSheet!$F$23)/10)+IF(H67&gt;2000,(H67/CoverSheet!$F$24)/2,0)+(Q67/CoverSheet!$F$25)</f>
        <v>1.153</v>
      </c>
      <c r="H67" s="14">
        <v>765</v>
      </c>
      <c r="I67" s="15">
        <v>8765</v>
      </c>
      <c r="J67" s="14">
        <v>9520</v>
      </c>
      <c r="K67" s="8" t="s">
        <v>84</v>
      </c>
      <c r="L67" s="11" t="s">
        <v>83</v>
      </c>
      <c r="M67" s="20">
        <f t="shared" si="11"/>
        <v>765</v>
      </c>
      <c r="N67" s="34">
        <f>SUM(E67*CoverSheet!$F$10)</f>
        <v>0.6</v>
      </c>
      <c r="O67" s="33">
        <f>SUM(H67/CoverSheet!$F$11)</f>
        <v>0.76500000000000001</v>
      </c>
      <c r="P67" s="33">
        <f>SUM(M67/CoverSheet!$F$12)</f>
        <v>1.53</v>
      </c>
      <c r="Q67" s="35">
        <f>IF((K67) = "None",0,LEN(K67)) * CoverSheet!$F$13</f>
        <v>0</v>
      </c>
      <c r="R67" s="2" t="s">
        <v>30</v>
      </c>
      <c r="S67" s="17">
        <v>2</v>
      </c>
    </row>
    <row r="68" spans="1:19" x14ac:dyDescent="0.3">
      <c r="A68" s="3" t="s">
        <v>212</v>
      </c>
      <c r="B68" s="2" t="str">
        <f t="shared" si="8"/>
        <v>LAKE SOLITUDE</v>
      </c>
      <c r="C68" s="2" t="str">
        <f t="shared" si="9"/>
        <v>SILVER LAKE TH.</v>
      </c>
      <c r="D68" s="5">
        <f t="shared" si="10"/>
        <v>1.9255714285714285</v>
      </c>
      <c r="E68" s="12">
        <v>2.8</v>
      </c>
      <c r="F68" s="6">
        <v>1.1000000000000001</v>
      </c>
      <c r="G68" s="12">
        <f>SUM(E68/CoverSheet!$F$22)+((M68/CoverSheet!$F$23)/10)+IF(H68&gt;2000,(H68/CoverSheet!$F$24)/2,0)+(Q68/CoverSheet!$F$25)</f>
        <v>1.4638571428571427</v>
      </c>
      <c r="H68" s="14">
        <v>447</v>
      </c>
      <c r="I68" s="15">
        <v>8730</v>
      </c>
      <c r="J68" s="14">
        <v>9013</v>
      </c>
      <c r="K68" s="8" t="s">
        <v>84</v>
      </c>
      <c r="L68" s="11" t="s">
        <v>83</v>
      </c>
      <c r="M68" s="20">
        <f t="shared" si="11"/>
        <v>319.28571428571428</v>
      </c>
      <c r="N68" s="34">
        <f>SUM(E68*CoverSheet!$F$10)</f>
        <v>0.84</v>
      </c>
      <c r="O68" s="33">
        <f>SUM(H68/CoverSheet!$F$11)</f>
        <v>0.44700000000000001</v>
      </c>
      <c r="P68" s="33">
        <f>SUM(M68/CoverSheet!$F$12)</f>
        <v>0.63857142857142857</v>
      </c>
      <c r="Q68" s="35">
        <f>IF((K68) = "None",0,LEN(K68)) * CoverSheet!$F$13</f>
        <v>0</v>
      </c>
      <c r="R68" s="2" t="s">
        <v>30</v>
      </c>
      <c r="S68" s="17">
        <v>2</v>
      </c>
    </row>
    <row r="69" spans="1:19" x14ac:dyDescent="0.3">
      <c r="A69" s="3" t="s">
        <v>213</v>
      </c>
      <c r="B69" s="2" t="str">
        <f t="shared" si="8"/>
        <v>LAKE SOLITUDE</v>
      </c>
      <c r="C69" s="2" t="str">
        <f t="shared" si="9"/>
        <v>SOLITUDE.</v>
      </c>
      <c r="D69" s="5">
        <f t="shared" si="10"/>
        <v>3.6963913043478263</v>
      </c>
      <c r="E69" s="12">
        <v>4.5999999999999996</v>
      </c>
      <c r="F69" s="6">
        <v>1.6</v>
      </c>
      <c r="G69" s="12">
        <f>SUM(E69/CoverSheet!$F$22)+((M69/CoverSheet!$F$23)/10)+IF(H69&gt;2000,(H69/CoverSheet!$F$24)/2,0)+(Q69/CoverSheet!$F$25)</f>
        <v>2.4077391304347824</v>
      </c>
      <c r="H69" s="14">
        <v>1239</v>
      </c>
      <c r="I69" s="15">
        <v>8099</v>
      </c>
      <c r="J69" s="14">
        <v>9013</v>
      </c>
      <c r="K69" s="8" t="s">
        <v>84</v>
      </c>
      <c r="L69" s="11" t="s">
        <v>83</v>
      </c>
      <c r="M69" s="20">
        <f t="shared" si="11"/>
        <v>538.69565217391312</v>
      </c>
      <c r="N69" s="34">
        <f>SUM(E69*CoverSheet!$F$10)</f>
        <v>1.38</v>
      </c>
      <c r="O69" s="33">
        <f>SUM(H69/CoverSheet!$F$11)</f>
        <v>1.2390000000000001</v>
      </c>
      <c r="P69" s="33">
        <f>SUM(M69/CoverSheet!$F$12)</f>
        <v>1.0773913043478263</v>
      </c>
      <c r="Q69" s="35">
        <f>IF((K69) = "None",0,LEN(K69)) * CoverSheet!$F$13</f>
        <v>0</v>
      </c>
      <c r="R69" s="2" t="s">
        <v>30</v>
      </c>
      <c r="S69" s="17">
        <v>2</v>
      </c>
    </row>
    <row r="70" spans="1:19" x14ac:dyDescent="0.3">
      <c r="A70" s="3" t="s">
        <v>60</v>
      </c>
      <c r="B70" s="2" t="str">
        <f t="shared" si="8"/>
        <v>LAMBS CANYON PASS</v>
      </c>
      <c r="C70" s="2" t="str">
        <f t="shared" si="9"/>
        <v>ELBOW FORK TH</v>
      </c>
      <c r="D70" s="5">
        <f t="shared" si="10"/>
        <v>4.7130000000000001</v>
      </c>
      <c r="E70" s="12">
        <v>3.2</v>
      </c>
      <c r="F70" s="6">
        <v>1.9</v>
      </c>
      <c r="G70" s="12">
        <f>SUM(E70/CoverSheet!$F$22)+((M70/CoverSheet!$F$23)/10)+IF(H70&gt;2000,(H70/CoverSheet!$F$24)/2,0)+(Q70/CoverSheet!$F$25)</f>
        <v>1.8085</v>
      </c>
      <c r="H70" s="14">
        <v>1668</v>
      </c>
      <c r="I70" s="15">
        <v>6647</v>
      </c>
      <c r="J70" s="14">
        <v>8120</v>
      </c>
      <c r="K70" s="8" t="s">
        <v>84</v>
      </c>
      <c r="L70" s="11" t="s">
        <v>83</v>
      </c>
      <c r="M70" s="20">
        <f t="shared" si="11"/>
        <v>1042.5</v>
      </c>
      <c r="N70" s="34">
        <f>SUM(E70*CoverSheet!$F$10)</f>
        <v>0.96</v>
      </c>
      <c r="O70" s="33">
        <f>SUM(H70/CoverSheet!$F$11)</f>
        <v>1.6679999999999999</v>
      </c>
      <c r="P70" s="33">
        <f>SUM(M70/CoverSheet!$F$12)</f>
        <v>2.085</v>
      </c>
      <c r="Q70" s="35">
        <f>IF((K70) = "None",0,LEN(K70)) * CoverSheet!$F$13</f>
        <v>0</v>
      </c>
      <c r="R70" s="2" t="s">
        <v>29</v>
      </c>
      <c r="S70" s="17">
        <v>2</v>
      </c>
    </row>
    <row r="71" spans="1:19" x14ac:dyDescent="0.3">
      <c r="A71" s="3" t="s">
        <v>158</v>
      </c>
      <c r="B71" s="2" t="str">
        <f t="shared" si="8"/>
        <v>LITTLE BLACK MTN</v>
      </c>
      <c r="C71" s="2" t="str">
        <f t="shared" si="9"/>
        <v>PERRYS HOLLOW.</v>
      </c>
      <c r="D71" s="5">
        <f t="shared" si="10"/>
        <v>8.2703809523809522</v>
      </c>
      <c r="E71" s="12">
        <v>8.4</v>
      </c>
      <c r="F71" s="6">
        <v>4.5</v>
      </c>
      <c r="G71" s="12">
        <f>SUM(E71/CoverSheet!$F$22)+((M71/CoverSheet!$F$23)/10)+IF(H71&gt;2000,(H71/CoverSheet!$F$24)/2,0)+(Q71/CoverSheet!$F$25)</f>
        <v>6.1577380952380958</v>
      </c>
      <c r="H71" s="14">
        <v>3218</v>
      </c>
      <c r="I71" s="15">
        <v>5182</v>
      </c>
      <c r="J71" s="14">
        <v>8081</v>
      </c>
      <c r="K71" s="8" t="s">
        <v>9</v>
      </c>
      <c r="L71" s="11" t="s">
        <v>83</v>
      </c>
      <c r="M71" s="20">
        <f t="shared" si="11"/>
        <v>766.19047619047615</v>
      </c>
      <c r="N71" s="34">
        <f>SUM(E71*CoverSheet!$F$10)</f>
        <v>2.52</v>
      </c>
      <c r="O71" s="33">
        <f>SUM(H71/CoverSheet!$F$11)</f>
        <v>3.218</v>
      </c>
      <c r="P71" s="33">
        <f>SUM(M71/CoverSheet!$F$12)</f>
        <v>1.5323809523809524</v>
      </c>
      <c r="Q71" s="35">
        <f>IF((K71) = "None",0,LEN(K71)) * CoverSheet!$F$13</f>
        <v>1</v>
      </c>
      <c r="R71" s="2" t="s">
        <v>28</v>
      </c>
      <c r="S71" s="17">
        <v>2</v>
      </c>
    </row>
    <row r="72" spans="1:19" x14ac:dyDescent="0.3">
      <c r="A72" s="3" t="s">
        <v>42</v>
      </c>
      <c r="B72" s="2" t="str">
        <f t="shared" si="8"/>
        <v>LONE PEAK CIRQUE</v>
      </c>
      <c r="C72" s="2" t="str">
        <f t="shared" si="9"/>
        <v>DRAPER RIDGE</v>
      </c>
      <c r="D72" s="5">
        <f t="shared" si="10"/>
        <v>11.348039603960396</v>
      </c>
      <c r="E72" s="12">
        <v>10.1</v>
      </c>
      <c r="F72" s="6">
        <v>6.2</v>
      </c>
      <c r="G72" s="12">
        <f>SUM(E72/CoverSheet!$F$22)+((M72/CoverSheet!$F$23)/10)+IF(H72&gt;2000,(H72/CoverSheet!$F$24)/2,0)+(Q72/CoverSheet!$F$25)</f>
        <v>7.5681039603960398</v>
      </c>
      <c r="H72" s="14">
        <v>5242</v>
      </c>
      <c r="I72" s="15">
        <v>5355</v>
      </c>
      <c r="J72" s="14">
        <v>10201</v>
      </c>
      <c r="K72" s="9" t="s">
        <v>15</v>
      </c>
      <c r="L72" s="11" t="s">
        <v>8</v>
      </c>
      <c r="M72" s="20">
        <f t="shared" si="11"/>
        <v>1038.0198019801981</v>
      </c>
      <c r="N72" s="34">
        <f>SUM(E72*CoverSheet!$F$10)</f>
        <v>3.03</v>
      </c>
      <c r="O72" s="33">
        <f>SUM(H72/CoverSheet!$F$11)</f>
        <v>5.242</v>
      </c>
      <c r="P72" s="33">
        <f>SUM(M72/CoverSheet!$F$12)</f>
        <v>2.0760396039603961</v>
      </c>
      <c r="Q72" s="35">
        <f>IF((K72) = "None",0,LEN(K72)) * CoverSheet!$F$13</f>
        <v>1</v>
      </c>
      <c r="R72" s="2" t="s">
        <v>28</v>
      </c>
      <c r="S72" s="17">
        <v>2</v>
      </c>
    </row>
    <row r="73" spans="1:19" x14ac:dyDescent="0.3">
      <c r="A73" s="3" t="s">
        <v>239</v>
      </c>
      <c r="B73" s="2" t="str">
        <f t="shared" si="8"/>
        <v>LONE PEAK</v>
      </c>
      <c r="C73" s="2" t="str">
        <f t="shared" si="9"/>
        <v>CHERRY CANYON</v>
      </c>
      <c r="D73" s="5">
        <f t="shared" si="10"/>
        <v>17.295328767123287</v>
      </c>
      <c r="E73" s="12">
        <v>14.6</v>
      </c>
      <c r="F73" s="6">
        <v>12</v>
      </c>
      <c r="G73" s="12">
        <f>SUM(E73/CoverSheet!$F$22)+((M73/CoverSheet!$F$23)/10)+IF(H73&gt;2000,(H73/CoverSheet!$F$24)/2,0)+(Q73/CoverSheet!$F$25)</f>
        <v>12.458982876712328</v>
      </c>
      <c r="H73" s="14">
        <v>7783</v>
      </c>
      <c r="I73" s="15">
        <v>4800</v>
      </c>
      <c r="J73" s="14">
        <v>11253</v>
      </c>
      <c r="K73" s="9" t="s">
        <v>14</v>
      </c>
      <c r="L73" s="11" t="s">
        <v>8</v>
      </c>
      <c r="M73" s="20">
        <f t="shared" si="11"/>
        <v>1066.1643835616439</v>
      </c>
      <c r="N73" s="34">
        <f>SUM(E73*CoverSheet!$F$10)</f>
        <v>4.38</v>
      </c>
      <c r="O73" s="33">
        <f>SUM(H73/CoverSheet!$F$11)</f>
        <v>7.7830000000000004</v>
      </c>
      <c r="P73" s="33">
        <f>SUM(M73/CoverSheet!$F$12)</f>
        <v>2.1323287671232878</v>
      </c>
      <c r="Q73" s="35">
        <f>IF((K73) = "None",0,LEN(K73)) * CoverSheet!$F$13</f>
        <v>3</v>
      </c>
      <c r="R73" s="2" t="s">
        <v>28</v>
      </c>
      <c r="S73" s="17">
        <v>2</v>
      </c>
    </row>
    <row r="74" spans="1:19" x14ac:dyDescent="0.3">
      <c r="A74" s="3" t="s">
        <v>43</v>
      </c>
      <c r="B74" s="2" t="str">
        <f t="shared" si="8"/>
        <v>LONE PEAK</v>
      </c>
      <c r="C74" s="2" t="str">
        <f t="shared" si="9"/>
        <v>DRAPER RIDGE</v>
      </c>
      <c r="D74" s="5">
        <f t="shared" si="10"/>
        <v>15.119172413793104</v>
      </c>
      <c r="E74" s="12">
        <v>11.6</v>
      </c>
      <c r="F74" s="6">
        <v>12.2</v>
      </c>
      <c r="G74" s="12">
        <f>SUM(E74/CoverSheet!$F$22)+((M74/CoverSheet!$F$23)/10)+IF(H74&gt;2000,(H74/CoverSheet!$F$24)/2,0)+(Q74/CoverSheet!$F$25)</f>
        <v>10.62751724137931</v>
      </c>
      <c r="H74" s="14">
        <v>6424</v>
      </c>
      <c r="I74" s="15">
        <v>5355</v>
      </c>
      <c r="J74" s="14">
        <v>11253</v>
      </c>
      <c r="K74" s="9" t="s">
        <v>14</v>
      </c>
      <c r="L74" s="11" t="s">
        <v>8</v>
      </c>
      <c r="M74" s="20">
        <f t="shared" si="11"/>
        <v>1107.5862068965519</v>
      </c>
      <c r="N74" s="34">
        <f>SUM(E74*CoverSheet!$F$10)</f>
        <v>3.48</v>
      </c>
      <c r="O74" s="33">
        <f>SUM(H74/CoverSheet!$F$11)</f>
        <v>6.4240000000000004</v>
      </c>
      <c r="P74" s="33">
        <f>SUM(M74/CoverSheet!$F$12)</f>
        <v>2.2151724137931037</v>
      </c>
      <c r="Q74" s="35">
        <f>IF((K74) = "None",0,LEN(K74)) * CoverSheet!$F$13</f>
        <v>3</v>
      </c>
      <c r="R74" s="2" t="s">
        <v>28</v>
      </c>
      <c r="S74" s="17">
        <v>2</v>
      </c>
    </row>
    <row r="75" spans="1:19" x14ac:dyDescent="0.3">
      <c r="A75" s="3" t="s">
        <v>44</v>
      </c>
      <c r="B75" s="2" t="str">
        <f t="shared" si="8"/>
        <v>LONE PEAK</v>
      </c>
      <c r="C75" s="2" t="str">
        <f t="shared" si="9"/>
        <v>JACOBS LADDER</v>
      </c>
      <c r="D75" s="5">
        <f t="shared" si="10"/>
        <v>14.348807339449541</v>
      </c>
      <c r="E75" s="12">
        <v>10.9</v>
      </c>
      <c r="F75" s="6">
        <v>11.6</v>
      </c>
      <c r="G75" s="12">
        <f>SUM(E75/CoverSheet!$F$22)+((M75/CoverSheet!$F$23)/10)+IF(H75&gt;2000,(H75/CoverSheet!$F$24)/2,0)+(Q75/CoverSheet!$F$25)</f>
        <v>10.144380733944955</v>
      </c>
      <c r="H75" s="14">
        <v>5910</v>
      </c>
      <c r="I75" s="15">
        <v>5743</v>
      </c>
      <c r="J75" s="14">
        <v>11253</v>
      </c>
      <c r="K75" s="9" t="s">
        <v>14</v>
      </c>
      <c r="L75" s="11" t="s">
        <v>8</v>
      </c>
      <c r="M75" s="20">
        <f t="shared" si="11"/>
        <v>1084.4036697247707</v>
      </c>
      <c r="N75" s="34">
        <f>SUM(E75*CoverSheet!$F$10)</f>
        <v>3.27</v>
      </c>
      <c r="O75" s="33">
        <f>SUM(H75/CoverSheet!$F$11)</f>
        <v>5.91</v>
      </c>
      <c r="P75" s="33">
        <f>SUM(M75/CoverSheet!$F$12)</f>
        <v>2.1688073394495415</v>
      </c>
      <c r="Q75" s="35">
        <f>IF((K75) = "None",0,LEN(K75)) * CoverSheet!$F$13</f>
        <v>3</v>
      </c>
      <c r="R75" s="2" t="s">
        <v>28</v>
      </c>
      <c r="S75" s="17">
        <v>2</v>
      </c>
    </row>
    <row r="76" spans="1:19" x14ac:dyDescent="0.3">
      <c r="A76" s="3" t="s">
        <v>159</v>
      </c>
      <c r="B76" s="2" t="str">
        <f t="shared" si="8"/>
        <v>LOOKOUT ROCK</v>
      </c>
      <c r="C76" s="2" t="str">
        <f t="shared" si="9"/>
        <v>BIRCH HOLLOW TH.</v>
      </c>
      <c r="D76" s="5">
        <f t="shared" si="10"/>
        <v>2.7350588235294118</v>
      </c>
      <c r="E76" s="12">
        <v>3.4</v>
      </c>
      <c r="F76" s="6">
        <v>1.7</v>
      </c>
      <c r="G76" s="12">
        <f>SUM(E76/CoverSheet!$F$22)+((M76/CoverSheet!$F$23)/10)+IF(H76&gt;2000,(H76/CoverSheet!$F$24)/2,0)+(Q76/CoverSheet!$F$25)</f>
        <v>1.7927058823529411</v>
      </c>
      <c r="H76" s="14">
        <v>788</v>
      </c>
      <c r="I76" s="15">
        <v>6002</v>
      </c>
      <c r="J76" s="14">
        <v>6588</v>
      </c>
      <c r="K76" s="8" t="s">
        <v>84</v>
      </c>
      <c r="L76" s="11" t="s">
        <v>83</v>
      </c>
      <c r="M76" s="20">
        <f t="shared" si="11"/>
        <v>463.52941176470591</v>
      </c>
      <c r="N76" s="34">
        <f>SUM(E76*CoverSheet!$F$10)</f>
        <v>1.02</v>
      </c>
      <c r="O76" s="33">
        <f>SUM(H76/CoverSheet!$F$11)</f>
        <v>0.78800000000000003</v>
      </c>
      <c r="P76" s="33">
        <f>SUM(M76/CoverSheet!$F$12)</f>
        <v>0.92705882352941182</v>
      </c>
      <c r="Q76" s="35">
        <f>IF((K76) = "None",0,LEN(K76)) * CoverSheet!$F$13</f>
        <v>0</v>
      </c>
      <c r="R76" s="2" t="s">
        <v>29</v>
      </c>
      <c r="S76" s="17">
        <v>2</v>
      </c>
    </row>
    <row r="77" spans="1:19" x14ac:dyDescent="0.3">
      <c r="A77" s="3" t="s">
        <v>240</v>
      </c>
      <c r="B77" s="2" t="str">
        <f t="shared" si="8"/>
        <v>MAYBIRD LAKES</v>
      </c>
      <c r="C77" s="2" t="str">
        <f t="shared" si="9"/>
        <v>WHITE PINE TH.</v>
      </c>
      <c r="D77" s="5">
        <f t="shared" si="10"/>
        <v>5.5635555555555563</v>
      </c>
      <c r="E77" s="12">
        <v>7.2</v>
      </c>
      <c r="F77" s="6">
        <v>3.5</v>
      </c>
      <c r="G77" s="12">
        <f>SUM(E77/CoverSheet!$F$22)+((M77/CoverSheet!$F$23)/10)+IF(H77&gt;2000,(H77/CoverSheet!$F$24)/2,0)+(Q77/CoverSheet!$F$25)</f>
        <v>4.2685555555555554</v>
      </c>
      <c r="H77" s="14">
        <v>2188</v>
      </c>
      <c r="I77" s="15">
        <v>7640</v>
      </c>
      <c r="J77" s="14">
        <v>9674</v>
      </c>
      <c r="K77" s="8" t="s">
        <v>84</v>
      </c>
      <c r="L77" s="11" t="s">
        <v>8</v>
      </c>
      <c r="M77" s="20">
        <f t="shared" si="11"/>
        <v>607.77777777777771</v>
      </c>
      <c r="N77" s="34">
        <f>SUM(E77*CoverSheet!$F$10)</f>
        <v>2.16</v>
      </c>
      <c r="O77" s="33">
        <f>SUM(H77/CoverSheet!$F$11)</f>
        <v>2.1880000000000002</v>
      </c>
      <c r="P77" s="33">
        <f>SUM(M77/CoverSheet!$F$12)</f>
        <v>1.2155555555555555</v>
      </c>
      <c r="Q77" s="35">
        <f>IF((K77) = "None",0,LEN(K77)) * CoverSheet!$F$13</f>
        <v>0</v>
      </c>
      <c r="R77" s="2" t="s">
        <v>31</v>
      </c>
      <c r="S77" s="17">
        <v>2</v>
      </c>
    </row>
    <row r="78" spans="1:19" x14ac:dyDescent="0.3">
      <c r="A78" s="3" t="s">
        <v>160</v>
      </c>
      <c r="B78" s="2" t="str">
        <f t="shared" si="8"/>
        <v>MILL B PASS</v>
      </c>
      <c r="C78" s="2" t="str">
        <f t="shared" si="9"/>
        <v>NEFFS CYN TH.</v>
      </c>
      <c r="D78" s="5">
        <f t="shared" si="10"/>
        <v>7.7831830985915502</v>
      </c>
      <c r="E78" s="12">
        <v>7.1</v>
      </c>
      <c r="F78" s="6">
        <v>4.4000000000000004</v>
      </c>
      <c r="G78" s="12">
        <f>SUM(E78/CoverSheet!$F$22)+((M78/CoverSheet!$F$23)/10)+IF(H78&gt;2000,(H78/CoverSheet!$F$24)/2,0)+(Q78/CoverSheet!$F$25)</f>
        <v>4.6577183098591552</v>
      </c>
      <c r="H78" s="14">
        <v>3616</v>
      </c>
      <c r="I78" s="15">
        <v>5603</v>
      </c>
      <c r="J78" s="14">
        <v>9201</v>
      </c>
      <c r="K78" s="8" t="s">
        <v>84</v>
      </c>
      <c r="L78" s="11" t="s">
        <v>8</v>
      </c>
      <c r="M78" s="20">
        <f t="shared" si="11"/>
        <v>1018.5915492957747</v>
      </c>
      <c r="N78" s="34">
        <f>SUM(E78*CoverSheet!$F$10)</f>
        <v>2.13</v>
      </c>
      <c r="O78" s="33">
        <f>SUM(H78/CoverSheet!$F$11)</f>
        <v>3.6160000000000001</v>
      </c>
      <c r="P78" s="33">
        <f>SUM(M78/CoverSheet!$F$12)</f>
        <v>2.0371830985915493</v>
      </c>
      <c r="Q78" s="35">
        <f>IF((K78) = "None",0,LEN(K78)) * CoverSheet!$F$13</f>
        <v>0</v>
      </c>
      <c r="R78" s="2" t="s">
        <v>28</v>
      </c>
      <c r="S78" s="17">
        <v>2</v>
      </c>
    </row>
    <row r="79" spans="1:19" x14ac:dyDescent="0.3">
      <c r="A79" s="3" t="s">
        <v>248</v>
      </c>
      <c r="B79" s="2" t="str">
        <f t="shared" si="8"/>
        <v>MILLVUE PEAK</v>
      </c>
      <c r="C79" s="2" t="str">
        <f t="shared" si="9"/>
        <v>ELBOW FORK TH.</v>
      </c>
      <c r="D79" s="5">
        <f t="shared" si="10"/>
        <v>5.68</v>
      </c>
      <c r="E79" s="12">
        <v>4.5999999999999996</v>
      </c>
      <c r="F79" s="6">
        <v>2.8</v>
      </c>
      <c r="G79" s="12">
        <f>SUM(E79/CoverSheet!$F$22)+((M79/CoverSheet!$F$23)/10)+IF(H79&gt;2000,(H79/CoverSheet!$F$24)/2,0)+(Q79/CoverSheet!$F$25)</f>
        <v>3.0750000000000002</v>
      </c>
      <c r="H79" s="14">
        <v>2300</v>
      </c>
      <c r="I79" s="15">
        <v>6647</v>
      </c>
      <c r="J79" s="14">
        <v>8920</v>
      </c>
      <c r="K79" s="8" t="s">
        <v>84</v>
      </c>
      <c r="L79" s="11" t="s">
        <v>83</v>
      </c>
      <c r="M79" s="20">
        <f t="shared" si="11"/>
        <v>1000.0000000000001</v>
      </c>
      <c r="N79" s="34">
        <f>SUM(E79*CoverSheet!$F$10)</f>
        <v>1.38</v>
      </c>
      <c r="O79" s="33">
        <f>SUM(H79/CoverSheet!$F$11)</f>
        <v>2.2999999999999998</v>
      </c>
      <c r="P79" s="33">
        <f>SUM(M79/CoverSheet!$F$12)</f>
        <v>2.0000000000000004</v>
      </c>
      <c r="Q79" s="35">
        <f>IF((K79) = "None",0,LEN(K79)) * CoverSheet!$F$13</f>
        <v>0</v>
      </c>
      <c r="R79" s="2" t="s">
        <v>29</v>
      </c>
      <c r="S79" s="17">
        <v>2</v>
      </c>
    </row>
    <row r="80" spans="1:19" x14ac:dyDescent="0.3">
      <c r="A80" s="3" t="s">
        <v>61</v>
      </c>
      <c r="B80" s="2" t="str">
        <f t="shared" si="8"/>
        <v>MT AIRE</v>
      </c>
      <c r="C80" s="2" t="str">
        <f t="shared" si="9"/>
        <v>ELBOW FORK TH</v>
      </c>
      <c r="D80" s="5">
        <f t="shared" si="10"/>
        <v>5.4425882352941173</v>
      </c>
      <c r="E80" s="12">
        <v>3.4</v>
      </c>
      <c r="F80" s="6">
        <v>2.2999999999999998</v>
      </c>
      <c r="G80" s="12">
        <f>SUM(E80/CoverSheet!$F$22)+((M80/CoverSheet!$F$23)/10)+IF(H80&gt;2000,(H80/CoverSheet!$F$24)/2,0)+(Q80/CoverSheet!$F$25)</f>
        <v>2.447058823529412</v>
      </c>
      <c r="H80" s="14">
        <v>2032</v>
      </c>
      <c r="I80" s="15">
        <v>6647</v>
      </c>
      <c r="J80" s="14">
        <v>8621</v>
      </c>
      <c r="K80" s="8" t="s">
        <v>84</v>
      </c>
      <c r="L80" s="11" t="s">
        <v>83</v>
      </c>
      <c r="M80" s="20">
        <f t="shared" si="11"/>
        <v>1195.2941176470588</v>
      </c>
      <c r="N80" s="34">
        <f>SUM(E80*CoverSheet!$F$10)</f>
        <v>1.02</v>
      </c>
      <c r="O80" s="33">
        <f>SUM(H80/CoverSheet!$F$11)</f>
        <v>2.032</v>
      </c>
      <c r="P80" s="33">
        <f>SUM(M80/CoverSheet!$F$12)</f>
        <v>2.3905882352941177</v>
      </c>
      <c r="Q80" s="35">
        <f>IF((K80) = "None",0,LEN(K80)) * CoverSheet!$F$13</f>
        <v>0</v>
      </c>
      <c r="R80" s="2" t="s">
        <v>29</v>
      </c>
      <c r="S80" s="17">
        <v>2</v>
      </c>
    </row>
    <row r="81" spans="1:19" x14ac:dyDescent="0.3">
      <c r="A81" s="3" t="s">
        <v>80</v>
      </c>
      <c r="B81" s="2" t="str">
        <f t="shared" si="8"/>
        <v>MT BALDY</v>
      </c>
      <c r="C81" s="2" t="str">
        <f t="shared" si="9"/>
        <v>ALBION BASIN</v>
      </c>
      <c r="D81" s="5">
        <f t="shared" si="10"/>
        <v>5.0165087719298249</v>
      </c>
      <c r="E81" s="12">
        <v>5.7</v>
      </c>
      <c r="F81" s="6">
        <v>2.4</v>
      </c>
      <c r="G81" s="12">
        <f>SUM(E81/CoverSheet!$F$22)+((M81/CoverSheet!$F$23)/10)+IF(H81&gt;2000,(H81/CoverSheet!$F$24)/2,0)+(Q81/CoverSheet!$F$25)</f>
        <v>2.9863508771929825</v>
      </c>
      <c r="H81" s="14">
        <v>1943</v>
      </c>
      <c r="I81" s="15">
        <v>9199</v>
      </c>
      <c r="J81" s="14">
        <v>11068</v>
      </c>
      <c r="K81" s="8" t="s">
        <v>84</v>
      </c>
      <c r="L81" s="11" t="s">
        <v>83</v>
      </c>
      <c r="M81" s="20">
        <f t="shared" si="11"/>
        <v>681.75438596491222</v>
      </c>
      <c r="N81" s="34">
        <f>SUM(E81*CoverSheet!$F$10)</f>
        <v>1.71</v>
      </c>
      <c r="O81" s="33">
        <f>SUM(H81/CoverSheet!$F$11)</f>
        <v>1.9430000000000001</v>
      </c>
      <c r="P81" s="33">
        <f>SUM(M81/CoverSheet!$F$12)</f>
        <v>1.3635087719298244</v>
      </c>
      <c r="Q81" s="35">
        <f>IF((K81) = "None",0,LEN(K81)) * CoverSheet!$F$13</f>
        <v>0</v>
      </c>
      <c r="R81" s="2" t="s">
        <v>31</v>
      </c>
      <c r="S81" s="17">
        <v>2</v>
      </c>
    </row>
    <row r="82" spans="1:19" x14ac:dyDescent="0.3">
      <c r="A82" s="3" t="s">
        <v>230</v>
      </c>
      <c r="B82" s="2" t="str">
        <f t="shared" si="8"/>
        <v>MT EVERGREEN</v>
      </c>
      <c r="C82" s="2" t="str">
        <f t="shared" si="9"/>
        <v>SILVER LAKE TH.</v>
      </c>
      <c r="D82" s="5">
        <f t="shared" si="10"/>
        <v>3.5623333333333331</v>
      </c>
      <c r="E82" s="12">
        <v>3</v>
      </c>
      <c r="F82" s="6">
        <v>1.7</v>
      </c>
      <c r="G82" s="12">
        <f>SUM(E82/CoverSheet!$F$22)+((M82/CoverSheet!$F$23)/10)+IF(H82&gt;2000,(H82/CoverSheet!$F$24)/2,0)+(Q82/CoverSheet!$F$25)</f>
        <v>1.6521333333333332</v>
      </c>
      <c r="H82" s="14">
        <v>1141</v>
      </c>
      <c r="I82" s="15">
        <v>8730</v>
      </c>
      <c r="J82" s="14">
        <v>9843</v>
      </c>
      <c r="K82" s="8" t="s">
        <v>84</v>
      </c>
      <c r="L82" s="11" t="s">
        <v>83</v>
      </c>
      <c r="M82" s="20">
        <f t="shared" si="11"/>
        <v>760.66666666666663</v>
      </c>
      <c r="N82" s="34">
        <f>SUM(E82*CoverSheet!$F$10)</f>
        <v>0.89999999999999991</v>
      </c>
      <c r="O82" s="33">
        <f>SUM(H82/CoverSheet!$F$11)</f>
        <v>1.141</v>
      </c>
      <c r="P82" s="33">
        <f>SUM(M82/CoverSheet!$F$12)</f>
        <v>1.5213333333333332</v>
      </c>
      <c r="Q82" s="35">
        <f>IF((K82) = "None",0,LEN(K82)) * CoverSheet!$F$13</f>
        <v>0</v>
      </c>
      <c r="R82" s="2" t="s">
        <v>30</v>
      </c>
      <c r="S82" s="17">
        <v>2</v>
      </c>
    </row>
    <row r="83" spans="1:19" x14ac:dyDescent="0.3">
      <c r="A83" s="3" t="s">
        <v>220</v>
      </c>
      <c r="B83" s="2" t="str">
        <f t="shared" si="8"/>
        <v>MT MILLICENT</v>
      </c>
      <c r="C83" s="2" t="str">
        <f t="shared" si="9"/>
        <v>BRIGHTON.</v>
      </c>
      <c r="D83" s="5">
        <f t="shared" si="10"/>
        <v>5.7782499999999999</v>
      </c>
      <c r="E83" s="12">
        <v>3.2</v>
      </c>
      <c r="F83" s="6">
        <v>2.2999999999999998</v>
      </c>
      <c r="G83" s="12">
        <f>SUM(E83/CoverSheet!$F$22)+((M83/CoverSheet!$F$23)/10)+IF(H83&gt;2000,(H83/CoverSheet!$F$24)/2,0)+(Q83/CoverSheet!$F$25)</f>
        <v>2.812125</v>
      </c>
      <c r="H83" s="14">
        <v>1697</v>
      </c>
      <c r="I83" s="15">
        <v>8765</v>
      </c>
      <c r="J83" s="14">
        <v>10452</v>
      </c>
      <c r="K83" s="8" t="s">
        <v>9</v>
      </c>
      <c r="L83" s="11" t="s">
        <v>83</v>
      </c>
      <c r="M83" s="20">
        <f t="shared" si="11"/>
        <v>1060.625</v>
      </c>
      <c r="N83" s="34">
        <f>SUM(E83*CoverSheet!$F$10)</f>
        <v>0.96</v>
      </c>
      <c r="O83" s="33">
        <f>SUM(H83/CoverSheet!$F$11)</f>
        <v>1.6970000000000001</v>
      </c>
      <c r="P83" s="33">
        <f>SUM(M83/CoverSheet!$F$12)</f>
        <v>2.1212499999999999</v>
      </c>
      <c r="Q83" s="35">
        <f>IF((K83) = "None",0,LEN(K83)) * CoverSheet!$F$13</f>
        <v>1</v>
      </c>
      <c r="R83" s="2" t="s">
        <v>30</v>
      </c>
      <c r="S83" s="17">
        <v>2</v>
      </c>
    </row>
    <row r="84" spans="1:19" x14ac:dyDescent="0.3">
      <c r="A84" s="3" t="s">
        <v>45</v>
      </c>
      <c r="B84" s="2" t="str">
        <f t="shared" si="8"/>
        <v>MT OLYMPUS</v>
      </c>
      <c r="C84" s="2" t="str">
        <f t="shared" si="9"/>
        <v>MT OLYMPUS TH</v>
      </c>
      <c r="D84" s="5">
        <f t="shared" si="10"/>
        <v>8.8711111111111105</v>
      </c>
      <c r="E84" s="12">
        <v>6.3</v>
      </c>
      <c r="F84" s="6">
        <v>4.9000000000000004</v>
      </c>
      <c r="G84" s="12">
        <f>SUM(E84/CoverSheet!$F$22)+((M84/CoverSheet!$F$23)/10)+IF(H84&gt;2000,(H84/CoverSheet!$F$24)/2,0)+(Q84/CoverSheet!$F$25)</f>
        <v>4.4886111111111111</v>
      </c>
      <c r="H84" s="14">
        <v>4270</v>
      </c>
      <c r="I84" s="15">
        <v>4845</v>
      </c>
      <c r="J84" s="14">
        <v>9026</v>
      </c>
      <c r="K84" s="8" t="s">
        <v>84</v>
      </c>
      <c r="L84" s="11" t="s">
        <v>8</v>
      </c>
      <c r="M84" s="20">
        <f t="shared" si="11"/>
        <v>1355.5555555555557</v>
      </c>
      <c r="N84" s="34">
        <f>SUM(E84*CoverSheet!$F$10)</f>
        <v>1.89</v>
      </c>
      <c r="O84" s="33">
        <f>SUM(H84/CoverSheet!$F$11)</f>
        <v>4.2699999999999996</v>
      </c>
      <c r="P84" s="33">
        <f>SUM(M84/CoverSheet!$F$12)</f>
        <v>2.7111111111111112</v>
      </c>
      <c r="Q84" s="35">
        <f>IF((K84) = "None",0,LEN(K84)) * CoverSheet!$F$13</f>
        <v>0</v>
      </c>
      <c r="R84" s="2" t="s">
        <v>28</v>
      </c>
      <c r="S84" s="17">
        <v>2</v>
      </c>
    </row>
    <row r="85" spans="1:19" x14ac:dyDescent="0.3">
      <c r="A85" s="3" t="s">
        <v>47</v>
      </c>
      <c r="B85" s="2" t="str">
        <f t="shared" si="8"/>
        <v>MT OLYMPUS</v>
      </c>
      <c r="C85" s="2" t="str">
        <f t="shared" si="9"/>
        <v>NEFFS CYN TH</v>
      </c>
      <c r="D85" s="5">
        <f t="shared" si="10"/>
        <v>13.081073170731708</v>
      </c>
      <c r="E85" s="12">
        <v>4.0999999999999996</v>
      </c>
      <c r="F85" s="6">
        <v>9.3000000000000007</v>
      </c>
      <c r="G85" s="12">
        <f>SUM(E85/CoverSheet!$F$22)+((M85/CoverSheet!$F$23)/10)+IF(H85&gt;2000,(H85/CoverSheet!$F$24)/2,0)+(Q85/CoverSheet!$F$25)</f>
        <v>7.4312073170731701</v>
      </c>
      <c r="H85" s="14">
        <v>3974</v>
      </c>
      <c r="I85" s="15">
        <v>5603</v>
      </c>
      <c r="J85" s="14">
        <v>9026</v>
      </c>
      <c r="K85" s="9" t="s">
        <v>20</v>
      </c>
      <c r="L85" s="11" t="s">
        <v>8</v>
      </c>
      <c r="M85" s="20">
        <f t="shared" si="11"/>
        <v>1938.5365853658539</v>
      </c>
      <c r="N85" s="34">
        <f>SUM(E85*CoverSheet!$F$10)</f>
        <v>1.2299999999999998</v>
      </c>
      <c r="O85" s="33">
        <f>SUM(H85/CoverSheet!$F$11)</f>
        <v>3.9740000000000002</v>
      </c>
      <c r="P85" s="33">
        <f>SUM(M85/CoverSheet!$F$12)</f>
        <v>3.8770731707317077</v>
      </c>
      <c r="Q85" s="35">
        <f>IF((K85) = "None",0,LEN(K85)) * CoverSheet!$F$13</f>
        <v>4</v>
      </c>
      <c r="R85" s="2" t="s">
        <v>28</v>
      </c>
      <c r="S85" s="17">
        <v>2</v>
      </c>
    </row>
    <row r="86" spans="1:19" x14ac:dyDescent="0.3">
      <c r="A86" s="3" t="s">
        <v>161</v>
      </c>
      <c r="B86" s="2" t="str">
        <f t="shared" si="8"/>
        <v>MT RAYMOND</v>
      </c>
      <c r="C86" s="2" t="str">
        <f t="shared" si="9"/>
        <v>BOWMAN FORK.</v>
      </c>
      <c r="D86" s="5">
        <f t="shared" si="10"/>
        <v>8.5197500000000002</v>
      </c>
      <c r="E86" s="12">
        <v>9.6</v>
      </c>
      <c r="F86" s="6">
        <v>5.5</v>
      </c>
      <c r="G86" s="12">
        <f>SUM(E86/CoverSheet!$F$22)+((M86/CoverSheet!$F$23)/10)+IF(H86&gt;2000,(H86/CoverSheet!$F$24)/2,0)+(Q86/CoverSheet!$F$25)</f>
        <v>5.9611249999999991</v>
      </c>
      <c r="H86" s="14">
        <v>3981</v>
      </c>
      <c r="I86" s="15">
        <v>6286</v>
      </c>
      <c r="J86" s="14">
        <v>10241</v>
      </c>
      <c r="K86" s="8" t="s">
        <v>84</v>
      </c>
      <c r="L86" s="11" t="s">
        <v>8</v>
      </c>
      <c r="M86" s="20">
        <f t="shared" si="11"/>
        <v>829.375</v>
      </c>
      <c r="N86" s="34">
        <f>SUM(E86*CoverSheet!$F$10)</f>
        <v>2.88</v>
      </c>
      <c r="O86" s="33">
        <f>SUM(H86/CoverSheet!$F$11)</f>
        <v>3.9809999999999999</v>
      </c>
      <c r="P86" s="33">
        <f>SUM(M86/CoverSheet!$F$12)</f>
        <v>1.6587499999999999</v>
      </c>
      <c r="Q86" s="35">
        <f>IF((K86) = "None",0,LEN(K86)) * CoverSheet!$F$13</f>
        <v>0</v>
      </c>
      <c r="R86" s="2" t="s">
        <v>29</v>
      </c>
      <c r="S86" s="17">
        <v>2</v>
      </c>
    </row>
    <row r="87" spans="1:19" x14ac:dyDescent="0.3">
      <c r="A87" s="3" t="s">
        <v>162</v>
      </c>
      <c r="B87" s="2" t="str">
        <f t="shared" si="8"/>
        <v>MT RAYMOND</v>
      </c>
      <c r="C87" s="2" t="str">
        <f t="shared" si="9"/>
        <v>BUTLER FORK TH.</v>
      </c>
      <c r="D87" s="5">
        <f t="shared" si="10"/>
        <v>7.1186575342465757</v>
      </c>
      <c r="E87" s="12">
        <v>7.3</v>
      </c>
      <c r="F87" s="6">
        <v>4.4000000000000004</v>
      </c>
      <c r="G87" s="12">
        <f>SUM(E87/CoverSheet!$F$22)+((M87/CoverSheet!$F$23)/10)+IF(H87&gt;2000,(H87/CoverSheet!$F$24)/2,0)+(Q87/CoverSheet!$F$25)</f>
        <v>4.6204657534246572</v>
      </c>
      <c r="H87" s="14">
        <v>3184</v>
      </c>
      <c r="I87" s="15">
        <v>7139</v>
      </c>
      <c r="J87" s="14">
        <v>10241</v>
      </c>
      <c r="K87" s="8" t="s">
        <v>84</v>
      </c>
      <c r="L87" s="11" t="s">
        <v>8</v>
      </c>
      <c r="M87" s="20">
        <f t="shared" si="11"/>
        <v>872.32876712328766</v>
      </c>
      <c r="N87" s="34">
        <f>SUM(E87*CoverSheet!$F$10)</f>
        <v>2.19</v>
      </c>
      <c r="O87" s="33">
        <f>SUM(H87/CoverSheet!$F$11)</f>
        <v>3.1840000000000002</v>
      </c>
      <c r="P87" s="33">
        <f>SUM(M87/CoverSheet!$F$12)</f>
        <v>1.7446575342465753</v>
      </c>
      <c r="Q87" s="35">
        <f>IF((K87) = "None",0,LEN(K87)) * CoverSheet!$F$13</f>
        <v>0</v>
      </c>
      <c r="R87" s="2" t="s">
        <v>30</v>
      </c>
      <c r="S87" s="17">
        <v>2</v>
      </c>
    </row>
    <row r="88" spans="1:19" x14ac:dyDescent="0.3">
      <c r="A88" s="3" t="s">
        <v>209</v>
      </c>
      <c r="B88" s="2" t="str">
        <f t="shared" si="8"/>
        <v>MT SUPERIOR</v>
      </c>
      <c r="C88" s="2" t="str">
        <f t="shared" si="9"/>
        <v>ALTA.</v>
      </c>
      <c r="D88" s="5">
        <f t="shared" si="10"/>
        <v>8.2447999999999997</v>
      </c>
      <c r="E88" s="12">
        <v>5</v>
      </c>
      <c r="F88" s="6">
        <v>5.7</v>
      </c>
      <c r="G88" s="12">
        <f>SUM(E88/CoverSheet!$F$22)+((M88/CoverSheet!$F$23)/10)+IF(H88&gt;2000,(H88/CoverSheet!$F$24)/2,0)+(Q88/CoverSheet!$F$25)</f>
        <v>5.3698800000000002</v>
      </c>
      <c r="H88" s="14">
        <v>2636</v>
      </c>
      <c r="I88" s="15">
        <v>8669</v>
      </c>
      <c r="J88" s="14">
        <v>11050</v>
      </c>
      <c r="K88" s="9" t="s">
        <v>12</v>
      </c>
      <c r="L88" s="11" t="s">
        <v>8</v>
      </c>
      <c r="M88" s="20">
        <f t="shared" si="11"/>
        <v>1054.4000000000001</v>
      </c>
      <c r="N88" s="34">
        <f>SUM(E88*CoverSheet!$F$10)</f>
        <v>1.5</v>
      </c>
      <c r="O88" s="33">
        <f>SUM(H88/CoverSheet!$F$11)</f>
        <v>2.6360000000000001</v>
      </c>
      <c r="P88" s="33">
        <f>SUM(M88/CoverSheet!$F$12)</f>
        <v>2.1088</v>
      </c>
      <c r="Q88" s="35">
        <f>IF((K88) = "None",0,LEN(K88)) * CoverSheet!$F$13</f>
        <v>2</v>
      </c>
      <c r="R88" s="2" t="s">
        <v>31</v>
      </c>
      <c r="S88" s="17">
        <v>2</v>
      </c>
    </row>
    <row r="89" spans="1:19" x14ac:dyDescent="0.3">
      <c r="A89" s="3" t="s">
        <v>46</v>
      </c>
      <c r="B89" s="2" t="str">
        <f t="shared" si="8"/>
        <v>MT SUPERIOR</v>
      </c>
      <c r="C89" s="2" t="str">
        <f t="shared" si="9"/>
        <v>MILL B SOUTH TH</v>
      </c>
      <c r="D89" s="5">
        <f t="shared" si="10"/>
        <v>13.0115</v>
      </c>
      <c r="E89" s="12">
        <v>9.6</v>
      </c>
      <c r="F89" s="6">
        <v>8.6999999999999993</v>
      </c>
      <c r="G89" s="12">
        <f>SUM(E89/CoverSheet!$F$22)+((M89/CoverSheet!$F$23)/10)+IF(H89&gt;2000,(H89/CoverSheet!$F$24)/2,0)+(Q89/CoverSheet!$F$25)</f>
        <v>9.2682499999999983</v>
      </c>
      <c r="H89" s="14">
        <v>5034</v>
      </c>
      <c r="I89" s="15">
        <v>6200</v>
      </c>
      <c r="J89" s="14">
        <v>11132</v>
      </c>
      <c r="K89" s="9" t="s">
        <v>14</v>
      </c>
      <c r="L89" s="11" t="s">
        <v>8</v>
      </c>
      <c r="M89" s="20">
        <f t="shared" si="11"/>
        <v>1048.75</v>
      </c>
      <c r="N89" s="34">
        <f>SUM(E89*CoverSheet!$F$10)</f>
        <v>2.88</v>
      </c>
      <c r="O89" s="33">
        <f>SUM(H89/CoverSheet!$F$11)</f>
        <v>5.0339999999999998</v>
      </c>
      <c r="P89" s="33">
        <f>SUM(M89/CoverSheet!$F$12)</f>
        <v>2.0975000000000001</v>
      </c>
      <c r="Q89" s="35">
        <f>IF((K89) = "None",0,LEN(K89)) * CoverSheet!$F$13</f>
        <v>3</v>
      </c>
      <c r="R89" s="2" t="s">
        <v>30</v>
      </c>
      <c r="S89" s="17">
        <v>2</v>
      </c>
    </row>
    <row r="90" spans="1:19" x14ac:dyDescent="0.3">
      <c r="A90" s="3" t="s">
        <v>163</v>
      </c>
      <c r="B90" s="2" t="str">
        <f t="shared" si="8"/>
        <v>MT TIMPANOGOS</v>
      </c>
      <c r="C90" s="2" t="str">
        <f t="shared" si="9"/>
        <v>ASPEN GROVE TH.</v>
      </c>
      <c r="D90" s="5">
        <f t="shared" si="10"/>
        <v>11.581481751824818</v>
      </c>
      <c r="E90" s="12">
        <v>13.7</v>
      </c>
      <c r="F90" s="6">
        <v>9.9</v>
      </c>
      <c r="G90" s="12">
        <f>SUM(E90/CoverSheet!$F$22)+((M90/CoverSheet!$F$23)/10)+IF(H90&gt;2000,(H90/CoverSheet!$F$24)/2,0)+(Q90/CoverSheet!$F$25)</f>
        <v>9.2484981751824815</v>
      </c>
      <c r="H90" s="14">
        <v>5009</v>
      </c>
      <c r="I90" s="15">
        <v>6889</v>
      </c>
      <c r="J90" s="14">
        <v>11749</v>
      </c>
      <c r="K90" s="9" t="s">
        <v>15</v>
      </c>
      <c r="L90" s="11" t="s">
        <v>8</v>
      </c>
      <c r="M90" s="20">
        <f t="shared" si="11"/>
        <v>731.2408759124088</v>
      </c>
      <c r="N90" s="34">
        <f>SUM(E90*CoverSheet!$F$10)</f>
        <v>4.1099999999999994</v>
      </c>
      <c r="O90" s="33">
        <f>SUM(H90/CoverSheet!$F$11)</f>
        <v>5.0090000000000003</v>
      </c>
      <c r="P90" s="33">
        <f>SUM(M90/CoverSheet!$F$12)</f>
        <v>1.4624817518248177</v>
      </c>
      <c r="Q90" s="35">
        <f>IF((K90) = "None",0,LEN(K90)) * CoverSheet!$F$13</f>
        <v>1</v>
      </c>
      <c r="R90" s="2" t="s">
        <v>130</v>
      </c>
      <c r="S90" s="17">
        <v>2</v>
      </c>
    </row>
    <row r="91" spans="1:19" x14ac:dyDescent="0.3">
      <c r="A91" s="3" t="s">
        <v>164</v>
      </c>
      <c r="B91" s="2" t="str">
        <f t="shared" si="8"/>
        <v>MT TIMPANOGOS</v>
      </c>
      <c r="C91" s="2" t="str">
        <f t="shared" si="9"/>
        <v>TIMPANOOKE TH.</v>
      </c>
      <c r="D91" s="5">
        <f t="shared" si="10"/>
        <v>10.926571428571428</v>
      </c>
      <c r="E91" s="12">
        <v>14</v>
      </c>
      <c r="F91" s="6">
        <v>10.5</v>
      </c>
      <c r="G91" s="12">
        <f>SUM(E91/CoverSheet!$F$22)+((M91/CoverSheet!$F$23)/10)+IF(H91&gt;2000,(H91/CoverSheet!$F$24)/2,0)+(Q91/CoverSheet!$F$25)</f>
        <v>9.2407571428571433</v>
      </c>
      <c r="H91" s="14">
        <v>4454</v>
      </c>
      <c r="I91" s="15">
        <v>7364</v>
      </c>
      <c r="J91" s="14">
        <v>11749</v>
      </c>
      <c r="K91" s="9" t="s">
        <v>15</v>
      </c>
      <c r="L91" s="11" t="s">
        <v>8</v>
      </c>
      <c r="M91" s="20">
        <f t="shared" si="11"/>
        <v>636.28571428571433</v>
      </c>
      <c r="N91" s="34">
        <f>SUM(E91*CoverSheet!$F$10)</f>
        <v>4.2</v>
      </c>
      <c r="O91" s="33">
        <f>SUM(H91/CoverSheet!$F$11)</f>
        <v>4.4539999999999997</v>
      </c>
      <c r="P91" s="33">
        <f>SUM(M91/CoverSheet!$F$12)</f>
        <v>1.2725714285714287</v>
      </c>
      <c r="Q91" s="35">
        <f>IF((K91) = "None",0,LEN(K91)) * CoverSheet!$F$13</f>
        <v>1</v>
      </c>
      <c r="R91" s="2" t="s">
        <v>130</v>
      </c>
      <c r="S91" s="17">
        <v>2</v>
      </c>
    </row>
    <row r="92" spans="1:19" x14ac:dyDescent="0.3">
      <c r="A92" s="3" t="s">
        <v>223</v>
      </c>
      <c r="B92" s="2" t="str">
        <f t="shared" si="8"/>
        <v>MT TUSCARORA-MT WOLVERINE</v>
      </c>
      <c r="C92" s="2" t="str">
        <f t="shared" si="9"/>
        <v>BRIGHTON LAKES TH.</v>
      </c>
      <c r="D92" s="5">
        <f t="shared" si="10"/>
        <v>5.4546774193548391</v>
      </c>
      <c r="E92" s="12">
        <v>6.2</v>
      </c>
      <c r="F92" s="6">
        <v>3.1</v>
      </c>
      <c r="G92" s="12">
        <f>SUM(E92/CoverSheet!$F$22)+((M92/CoverSheet!$F$23)/10)+IF(H92&gt;2000,(H92/CoverSheet!$F$24)/2,0)+(Q92/CoverSheet!$F$25)</f>
        <v>3.7872177419354842</v>
      </c>
      <c r="H92" s="14">
        <v>2185</v>
      </c>
      <c r="I92" s="15">
        <v>8765</v>
      </c>
      <c r="J92" s="14">
        <v>10795</v>
      </c>
      <c r="K92" s="8" t="s">
        <v>84</v>
      </c>
      <c r="L92" s="11" t="s">
        <v>83</v>
      </c>
      <c r="M92" s="20">
        <f t="shared" si="11"/>
        <v>704.83870967741939</v>
      </c>
      <c r="N92" s="34">
        <f>SUM(E92*CoverSheet!$F$10)</f>
        <v>1.8599999999999999</v>
      </c>
      <c r="O92" s="33">
        <f>SUM(H92/CoverSheet!$F$11)</f>
        <v>2.1850000000000001</v>
      </c>
      <c r="P92" s="33">
        <f>SUM(M92/CoverSheet!$F$12)</f>
        <v>1.4096774193548387</v>
      </c>
      <c r="Q92" s="35">
        <f>IF((K92) = "None",0,LEN(K92)) * CoverSheet!$F$13</f>
        <v>0</v>
      </c>
      <c r="R92" s="2" t="s">
        <v>30</v>
      </c>
      <c r="S92" s="17">
        <v>2</v>
      </c>
    </row>
    <row r="93" spans="1:19" x14ac:dyDescent="0.3">
      <c r="A93" s="3" t="s">
        <v>165</v>
      </c>
      <c r="B93" s="2" t="str">
        <f t="shared" si="8"/>
        <v>MT VAN COTT</v>
      </c>
      <c r="C93" s="2" t="str">
        <f t="shared" si="9"/>
        <v>UNIV. HOSP EAST LOT.</v>
      </c>
      <c r="D93" s="5">
        <f t="shared" si="10"/>
        <v>4.0822941176470593</v>
      </c>
      <c r="E93" s="12">
        <v>3.4</v>
      </c>
      <c r="F93" s="6">
        <v>1.5</v>
      </c>
      <c r="G93" s="12">
        <f>SUM(E93/CoverSheet!$F$22)+((M93/CoverSheet!$F$23)/10)+IF(H93&gt;2000,(H93/CoverSheet!$F$24)/2,0)+(Q93/CoverSheet!$F$25)</f>
        <v>1.8655294117647059</v>
      </c>
      <c r="H93" s="14">
        <v>1407</v>
      </c>
      <c r="I93" s="15">
        <v>5039</v>
      </c>
      <c r="J93" s="14">
        <v>6348</v>
      </c>
      <c r="K93" s="8" t="s">
        <v>84</v>
      </c>
      <c r="L93" s="11" t="s">
        <v>83</v>
      </c>
      <c r="M93" s="20">
        <f t="shared" si="11"/>
        <v>827.64705882352939</v>
      </c>
      <c r="N93" s="34">
        <f>SUM(E93*CoverSheet!$F$10)</f>
        <v>1.02</v>
      </c>
      <c r="O93" s="33">
        <f>SUM(H93/CoverSheet!$F$11)</f>
        <v>1.407</v>
      </c>
      <c r="P93" s="33">
        <f>SUM(M93/CoverSheet!$F$12)</f>
        <v>1.6552941176470588</v>
      </c>
      <c r="Q93" s="35">
        <f>IF((K93) = "None",0,LEN(K93)) * CoverSheet!$F$13</f>
        <v>0</v>
      </c>
      <c r="R93" s="2" t="s">
        <v>28</v>
      </c>
      <c r="S93" s="17">
        <v>2</v>
      </c>
    </row>
    <row r="94" spans="1:19" x14ac:dyDescent="0.3">
      <c r="A94" s="3" t="s">
        <v>166</v>
      </c>
      <c r="B94" s="2" t="str">
        <f t="shared" si="8"/>
        <v>MT WIRE</v>
      </c>
      <c r="C94" s="2" t="str">
        <f t="shared" si="9"/>
        <v>GEORGES HOLLOW.</v>
      </c>
      <c r="D94" s="5">
        <f t="shared" si="10"/>
        <v>5.5493809523809521</v>
      </c>
      <c r="E94" s="12">
        <v>4.2</v>
      </c>
      <c r="F94" s="6">
        <v>2.5</v>
      </c>
      <c r="G94" s="12">
        <f>SUM(E94/CoverSheet!$F$22)+((M94/CoverSheet!$F$23)/10)+IF(H94&gt;2000,(H94/CoverSheet!$F$24)/2,0)+(Q94/CoverSheet!$F$25)</f>
        <v>2.8584880952380951</v>
      </c>
      <c r="H94" s="14">
        <v>2197</v>
      </c>
      <c r="I94" s="15">
        <v>4950</v>
      </c>
      <c r="J94" s="14">
        <v>7143</v>
      </c>
      <c r="K94" s="8" t="s">
        <v>84</v>
      </c>
      <c r="L94" s="11" t="s">
        <v>83</v>
      </c>
      <c r="M94" s="20">
        <f t="shared" si="11"/>
        <v>1046.1904761904761</v>
      </c>
      <c r="N94" s="34">
        <f>SUM(E94*CoverSheet!$F$10)</f>
        <v>1.26</v>
      </c>
      <c r="O94" s="33">
        <f>SUM(H94/CoverSheet!$F$11)</f>
        <v>2.1970000000000001</v>
      </c>
      <c r="P94" s="33">
        <f>SUM(M94/CoverSheet!$F$12)</f>
        <v>2.0923809523809522</v>
      </c>
      <c r="Q94" s="35">
        <f>IF((K94) = "None",0,LEN(K94)) * CoverSheet!$F$13</f>
        <v>0</v>
      </c>
      <c r="R94" s="2" t="s">
        <v>28</v>
      </c>
      <c r="S94" s="17">
        <v>2</v>
      </c>
    </row>
    <row r="95" spans="1:19" x14ac:dyDescent="0.3">
      <c r="A95" s="3" t="s">
        <v>167</v>
      </c>
      <c r="B95" s="2" t="str">
        <f t="shared" si="8"/>
        <v>MT WIRE</v>
      </c>
      <c r="C95" s="2" t="str">
        <f t="shared" si="9"/>
        <v>PIONEER PARK.</v>
      </c>
      <c r="D95" s="5">
        <f t="shared" si="10"/>
        <v>5.746648648648649</v>
      </c>
      <c r="E95" s="12">
        <v>3.7</v>
      </c>
      <c r="F95" s="6">
        <v>2.5</v>
      </c>
      <c r="G95" s="12">
        <f>SUM(E95/CoverSheet!$F$22)+((M95/CoverSheet!$F$23)/10)+IF(H95&gt;2000,(H95/CoverSheet!$F$24)/2,0)+(Q95/CoverSheet!$F$25)</f>
        <v>2.6478648648648648</v>
      </c>
      <c r="H95" s="14">
        <v>2228</v>
      </c>
      <c r="I95" s="15">
        <v>4927</v>
      </c>
      <c r="J95" s="14">
        <v>7143</v>
      </c>
      <c r="K95" s="8" t="s">
        <v>84</v>
      </c>
      <c r="L95" s="11" t="s">
        <v>83</v>
      </c>
      <c r="M95" s="20">
        <f t="shared" si="11"/>
        <v>1204.3243243243244</v>
      </c>
      <c r="N95" s="34">
        <f>SUM(E95*CoverSheet!$F$10)</f>
        <v>1.1100000000000001</v>
      </c>
      <c r="O95" s="33">
        <f>SUM(H95/CoverSheet!$F$11)</f>
        <v>2.2280000000000002</v>
      </c>
      <c r="P95" s="33">
        <f>SUM(M95/CoverSheet!$F$12)</f>
        <v>2.4086486486486489</v>
      </c>
      <c r="Q95" s="35">
        <f>IF((K95) = "None",0,LEN(K95)) * CoverSheet!$F$13</f>
        <v>0</v>
      </c>
      <c r="R95" s="2" t="s">
        <v>28</v>
      </c>
      <c r="S95" s="17">
        <v>2</v>
      </c>
    </row>
    <row r="96" spans="1:19" x14ac:dyDescent="0.3">
      <c r="A96" s="3" t="s">
        <v>168</v>
      </c>
      <c r="B96" s="2" t="str">
        <f t="shared" si="8"/>
        <v>MULE HOLLOW MINE</v>
      </c>
      <c r="C96" s="2" t="str">
        <f t="shared" si="9"/>
        <v>MULE HOLLOW TH.</v>
      </c>
      <c r="D96" s="5">
        <f t="shared" si="10"/>
        <v>4.320818181818181</v>
      </c>
      <c r="E96" s="12">
        <v>2.2000000000000002</v>
      </c>
      <c r="F96" s="6">
        <v>1.4</v>
      </c>
      <c r="G96" s="12">
        <f>SUM(E96/CoverSheet!$F$22)+((M96/CoverSheet!$F$23)/10)+IF(H96&gt;2000,(H96/CoverSheet!$F$24)/2,0)+(Q96/CoverSheet!$F$25)</f>
        <v>1.3361818181818181</v>
      </c>
      <c r="H96" s="14">
        <v>1299</v>
      </c>
      <c r="I96" s="15">
        <v>5846</v>
      </c>
      <c r="J96" s="14">
        <v>7124</v>
      </c>
      <c r="K96" s="8" t="s">
        <v>84</v>
      </c>
      <c r="L96" s="11" t="s">
        <v>8</v>
      </c>
      <c r="M96" s="20">
        <f t="shared" si="11"/>
        <v>1180.9090909090908</v>
      </c>
      <c r="N96" s="34">
        <f>SUM(E96*CoverSheet!$F$10)</f>
        <v>0.66</v>
      </c>
      <c r="O96" s="33">
        <f>SUM(H96/CoverSheet!$F$11)</f>
        <v>1.2989999999999999</v>
      </c>
      <c r="P96" s="33">
        <f>SUM(M96/CoverSheet!$F$12)</f>
        <v>2.3618181818181814</v>
      </c>
      <c r="Q96" s="35">
        <f>IF((K96) = "None",0,LEN(K96)) * CoverSheet!$F$13</f>
        <v>0</v>
      </c>
      <c r="R96" s="2" t="s">
        <v>30</v>
      </c>
      <c r="S96" s="17">
        <v>2</v>
      </c>
    </row>
    <row r="97" spans="1:19" x14ac:dyDescent="0.3">
      <c r="A97" s="3" t="s">
        <v>169</v>
      </c>
      <c r="B97" s="2" t="str">
        <f t="shared" si="8"/>
        <v>MURDOCK PEAK</v>
      </c>
      <c r="C97" s="2" t="str">
        <f t="shared" si="9"/>
        <v>UPPER BIG WATER TH.</v>
      </c>
      <c r="D97" s="5">
        <f t="shared" si="10"/>
        <v>5.6084999999999994</v>
      </c>
      <c r="E97" s="12">
        <v>8</v>
      </c>
      <c r="F97" s="6">
        <v>3.9</v>
      </c>
      <c r="G97" s="12">
        <f>SUM(E97/CoverSheet!$F$22)+((M97/CoverSheet!$F$23)/10)+IF(H97&gt;2000,(H97/CoverSheet!$F$24)/2,0)+(Q97/CoverSheet!$F$25)</f>
        <v>4.6417000000000002</v>
      </c>
      <c r="H97" s="14">
        <v>2139</v>
      </c>
      <c r="I97" s="15">
        <v>7640</v>
      </c>
      <c r="J97" s="14">
        <v>9602</v>
      </c>
      <c r="K97" s="8" t="s">
        <v>84</v>
      </c>
      <c r="L97" s="11" t="s">
        <v>83</v>
      </c>
      <c r="M97" s="20">
        <f t="shared" si="11"/>
        <v>534.75</v>
      </c>
      <c r="N97" s="34">
        <f>SUM(E97*CoverSheet!$F$10)</f>
        <v>2.4</v>
      </c>
      <c r="O97" s="33">
        <f>SUM(H97/CoverSheet!$F$11)</f>
        <v>2.1389999999999998</v>
      </c>
      <c r="P97" s="33">
        <f>SUM(M97/CoverSheet!$F$12)</f>
        <v>1.0694999999999999</v>
      </c>
      <c r="Q97" s="35">
        <f>IF((K97) = "None",0,LEN(K97)) * CoverSheet!$F$13</f>
        <v>0</v>
      </c>
      <c r="R97" s="2" t="s">
        <v>29</v>
      </c>
      <c r="S97" s="17">
        <v>2</v>
      </c>
    </row>
    <row r="98" spans="1:19" x14ac:dyDescent="0.3">
      <c r="A98" s="3" t="s">
        <v>170</v>
      </c>
      <c r="B98" s="2" t="str">
        <f t="shared" ref="B98:B129" si="12">MID(A98,1,FIND(" FROM",A98,1)-1)</f>
        <v>MURDOCK PEAK PASS</v>
      </c>
      <c r="C98" s="2" t="str">
        <f t="shared" ref="C98:C129" si="13">RIGHT(A98,LEN(A98)-FIND("FROM",A98)-4)</f>
        <v>UPPER BIG WATER TH.</v>
      </c>
      <c r="D98" s="5">
        <f t="shared" ref="D98:D129" si="14">SUM(N98:Q98)</f>
        <v>4.2688095238095238</v>
      </c>
      <c r="E98" s="12">
        <v>6.3</v>
      </c>
      <c r="F98" s="6">
        <v>2.5</v>
      </c>
      <c r="G98" s="12">
        <f>SUM(E98/CoverSheet!$F$22)+((M98/CoverSheet!$F$23)/10)+IF(H98&gt;2000,(H98/CoverSheet!$F$24)/2,0)+(Q98/CoverSheet!$F$25)</f>
        <v>3.2423809523809521</v>
      </c>
      <c r="H98" s="14">
        <v>1455</v>
      </c>
      <c r="I98" s="15">
        <v>7640</v>
      </c>
      <c r="J98" s="14">
        <v>8920</v>
      </c>
      <c r="K98" s="8" t="s">
        <v>84</v>
      </c>
      <c r="L98" s="11" t="s">
        <v>83</v>
      </c>
      <c r="M98" s="20">
        <f t="shared" ref="M98:M129" si="15">SUM(H98 /(E98/ S98))</f>
        <v>461.90476190476193</v>
      </c>
      <c r="N98" s="34">
        <f>SUM(E98*CoverSheet!$F$10)</f>
        <v>1.89</v>
      </c>
      <c r="O98" s="33">
        <f>SUM(H98/CoverSheet!$F$11)</f>
        <v>1.4550000000000001</v>
      </c>
      <c r="P98" s="33">
        <f>SUM(M98/CoverSheet!$F$12)</f>
        <v>0.92380952380952386</v>
      </c>
      <c r="Q98" s="35">
        <f>IF((K98) = "None",0,LEN(K98)) * CoverSheet!$F$13</f>
        <v>0</v>
      </c>
      <c r="R98" s="2" t="s">
        <v>29</v>
      </c>
      <c r="S98" s="17">
        <v>2</v>
      </c>
    </row>
    <row r="99" spans="1:19" x14ac:dyDescent="0.3">
      <c r="A99" s="3" t="s">
        <v>171</v>
      </c>
      <c r="B99" s="2" t="str">
        <f t="shared" si="12"/>
        <v>NEFFS CANYON MEADOW</v>
      </c>
      <c r="C99" s="2" t="str">
        <f t="shared" si="13"/>
        <v>NEFFS CYN TH.</v>
      </c>
      <c r="D99" s="5">
        <f t="shared" si="14"/>
        <v>5.6921999999999997</v>
      </c>
      <c r="E99" s="12">
        <v>5</v>
      </c>
      <c r="F99" s="6">
        <v>3</v>
      </c>
      <c r="G99" s="12">
        <f>SUM(E99/CoverSheet!$F$22)+((M99/CoverSheet!$F$23)/10)+IF(H99&gt;2000,(H99/CoverSheet!$F$24)/2,0)+(Q99/CoverSheet!$F$25)</f>
        <v>3.26857</v>
      </c>
      <c r="H99" s="14">
        <v>2329</v>
      </c>
      <c r="I99" s="15">
        <v>5603</v>
      </c>
      <c r="J99" s="14">
        <v>7902</v>
      </c>
      <c r="K99" s="8" t="s">
        <v>84</v>
      </c>
      <c r="L99" s="11" t="s">
        <v>8</v>
      </c>
      <c r="M99" s="20">
        <f t="shared" si="15"/>
        <v>931.6</v>
      </c>
      <c r="N99" s="34">
        <f>SUM(E99*CoverSheet!$F$10)</f>
        <v>1.5</v>
      </c>
      <c r="O99" s="33">
        <f>SUM(H99/CoverSheet!$F$11)</f>
        <v>2.3290000000000002</v>
      </c>
      <c r="P99" s="33">
        <f>SUM(M99/CoverSheet!$F$12)</f>
        <v>1.8632</v>
      </c>
      <c r="Q99" s="35">
        <f>IF((K99) = "None",0,LEN(K99)) * CoverSheet!$F$13</f>
        <v>0</v>
      </c>
      <c r="R99" s="2" t="s">
        <v>28</v>
      </c>
      <c r="S99" s="17">
        <v>2</v>
      </c>
    </row>
    <row r="100" spans="1:19" x14ac:dyDescent="0.3">
      <c r="A100" s="3" t="s">
        <v>191</v>
      </c>
      <c r="B100" s="2" t="str">
        <f t="shared" si="12"/>
        <v>PERKINS PEAK</v>
      </c>
      <c r="C100" s="2" t="str">
        <f t="shared" si="13"/>
        <v>LITTLE MOUNTAIN.</v>
      </c>
      <c r="D100" s="5">
        <f t="shared" si="14"/>
        <v>6.6008674698795184</v>
      </c>
      <c r="E100" s="12">
        <v>8.3000000000000007</v>
      </c>
      <c r="F100" s="6"/>
      <c r="G100" s="12">
        <f>SUM(E100/CoverSheet!$F$22)+((M100/CoverSheet!$F$23)/10)+IF(H100&gt;2000,(H100/CoverSheet!$F$24)/2,0)+(Q100/CoverSheet!$F$25)</f>
        <v>4.977186746987952</v>
      </c>
      <c r="H100" s="14">
        <v>2774</v>
      </c>
      <c r="I100" s="15">
        <v>6162</v>
      </c>
      <c r="J100" s="14">
        <v>7491</v>
      </c>
      <c r="K100" s="8" t="s">
        <v>84</v>
      </c>
      <c r="L100" s="11" t="s">
        <v>83</v>
      </c>
      <c r="M100" s="20">
        <f t="shared" si="15"/>
        <v>668.43373493975901</v>
      </c>
      <c r="N100" s="34">
        <f>SUM(E100*CoverSheet!$F$10)</f>
        <v>2.4900000000000002</v>
      </c>
      <c r="O100" s="33">
        <f>SUM(H100/CoverSheet!$F$11)</f>
        <v>2.774</v>
      </c>
      <c r="P100" s="33">
        <f>SUM(M100/CoverSheet!$F$12)</f>
        <v>1.336867469879518</v>
      </c>
      <c r="Q100" s="35">
        <f>IF((K100) = "None",0,LEN(K100)) * CoverSheet!$F$13</f>
        <v>0</v>
      </c>
      <c r="R100" s="2" t="s">
        <v>134</v>
      </c>
      <c r="S100" s="17">
        <v>2</v>
      </c>
    </row>
    <row r="101" spans="1:19" x14ac:dyDescent="0.3">
      <c r="A101" s="3" t="s">
        <v>48</v>
      </c>
      <c r="B101" s="2" t="str">
        <f t="shared" si="12"/>
        <v>PFIEFFERHORN</v>
      </c>
      <c r="C101" s="2" t="str">
        <f t="shared" si="13"/>
        <v>WHITE PINE TH</v>
      </c>
      <c r="D101" s="5">
        <f t="shared" si="14"/>
        <v>10.826483870967742</v>
      </c>
      <c r="E101" s="12">
        <v>9.3000000000000007</v>
      </c>
      <c r="F101" s="6">
        <v>8</v>
      </c>
      <c r="G101" s="12">
        <f>SUM(E101/CoverSheet!$F$22)+((M101/CoverSheet!$F$23)/10)+IF(H101&gt;2000,(H101/CoverSheet!$F$24)/2,0)+(Q101/CoverSheet!$F$25)</f>
        <v>7.8867983870967748</v>
      </c>
      <c r="H101" s="14">
        <v>4221</v>
      </c>
      <c r="I101" s="15">
        <v>7640</v>
      </c>
      <c r="J101" s="14">
        <v>11326</v>
      </c>
      <c r="K101" s="9" t="s">
        <v>12</v>
      </c>
      <c r="L101" s="11" t="s">
        <v>8</v>
      </c>
      <c r="M101" s="20">
        <f t="shared" si="15"/>
        <v>907.74193548387086</v>
      </c>
      <c r="N101" s="34">
        <f>SUM(E101*CoverSheet!$F$10)</f>
        <v>2.79</v>
      </c>
      <c r="O101" s="33">
        <f>SUM(H101/CoverSheet!$F$11)</f>
        <v>4.2210000000000001</v>
      </c>
      <c r="P101" s="33">
        <f>SUM(M101/CoverSheet!$F$12)</f>
        <v>1.8154838709677417</v>
      </c>
      <c r="Q101" s="35">
        <f>IF((K101) = "None",0,LEN(K101)) * CoverSheet!$F$13</f>
        <v>2</v>
      </c>
      <c r="R101" s="2" t="s">
        <v>31</v>
      </c>
      <c r="S101" s="17">
        <v>2</v>
      </c>
    </row>
    <row r="102" spans="1:19" x14ac:dyDescent="0.3">
      <c r="A102" s="3" t="s">
        <v>224</v>
      </c>
      <c r="B102" s="2" t="str">
        <f t="shared" si="12"/>
        <v>PIONEER PEAK</v>
      </c>
      <c r="C102" s="2" t="str">
        <f t="shared" si="13"/>
        <v>BRIGHTON LAKES TH.</v>
      </c>
      <c r="D102" s="5">
        <f t="shared" si="14"/>
        <v>6.1249411764705881</v>
      </c>
      <c r="E102" s="12">
        <v>6.8</v>
      </c>
      <c r="F102" s="6">
        <v>2.9</v>
      </c>
      <c r="G102" s="12">
        <f>SUM(E102/CoverSheet!$F$22)+((M102/CoverSheet!$F$23)/10)+IF(H102&gt;2000,(H102/CoverSheet!$F$24)/2,0)+(Q102/CoverSheet!$F$25)</f>
        <v>4.1942941176470585</v>
      </c>
      <c r="H102" s="14">
        <v>2572</v>
      </c>
      <c r="I102" s="15">
        <v>8765</v>
      </c>
      <c r="J102" s="14">
        <v>10648</v>
      </c>
      <c r="K102" s="8" t="s">
        <v>84</v>
      </c>
      <c r="L102" s="11" t="s">
        <v>83</v>
      </c>
      <c r="M102" s="20">
        <f t="shared" si="15"/>
        <v>756.47058823529414</v>
      </c>
      <c r="N102" s="34">
        <f>SUM(E102*CoverSheet!$F$10)</f>
        <v>2.04</v>
      </c>
      <c r="O102" s="33">
        <f>SUM(H102/CoverSheet!$F$11)</f>
        <v>2.5720000000000001</v>
      </c>
      <c r="P102" s="33">
        <f>SUM(M102/CoverSheet!$F$12)</f>
        <v>1.5129411764705882</v>
      </c>
      <c r="Q102" s="35">
        <f>IF((K102) = "None",0,LEN(K102)) * CoverSheet!$F$13</f>
        <v>0</v>
      </c>
      <c r="R102" s="2" t="s">
        <v>30</v>
      </c>
      <c r="S102" s="17">
        <v>2</v>
      </c>
    </row>
    <row r="103" spans="1:19" x14ac:dyDescent="0.3">
      <c r="A103" s="3" t="s">
        <v>172</v>
      </c>
      <c r="B103" s="2" t="str">
        <f t="shared" si="12"/>
        <v>PIPELINE, BIRCH HOLLOW</v>
      </c>
      <c r="C103" s="2" t="str">
        <f t="shared" si="13"/>
        <v>CHURCH FORK TH.</v>
      </c>
      <c r="D103" s="5">
        <f t="shared" si="14"/>
        <v>1.7000909090909091</v>
      </c>
      <c r="E103" s="12">
        <v>3.3</v>
      </c>
      <c r="F103" s="6">
        <v>0.7</v>
      </c>
      <c r="G103" s="12">
        <f>SUM(E103/CoverSheet!$F$22)+((M103/CoverSheet!$F$23)/10)+IF(H103&gt;2000,(H103/CoverSheet!$F$24)/2,0)+(Q103/CoverSheet!$F$25)</f>
        <v>1.6889090909090909</v>
      </c>
      <c r="H103" s="14">
        <v>321</v>
      </c>
      <c r="I103" s="15">
        <v>5960</v>
      </c>
      <c r="J103" s="14">
        <v>6056</v>
      </c>
      <c r="K103" s="8" t="s">
        <v>84</v>
      </c>
      <c r="L103" s="11" t="s">
        <v>83</v>
      </c>
      <c r="M103" s="20">
        <f t="shared" si="15"/>
        <v>194.54545454545456</v>
      </c>
      <c r="N103" s="34">
        <f>SUM(E103*CoverSheet!$F$10)</f>
        <v>0.98999999999999988</v>
      </c>
      <c r="O103" s="33">
        <f>SUM(H103/CoverSheet!$F$11)</f>
        <v>0.32100000000000001</v>
      </c>
      <c r="P103" s="33">
        <f>SUM(M103/CoverSheet!$F$12)</f>
        <v>0.3890909090909091</v>
      </c>
      <c r="Q103" s="35">
        <f>IF((K103) = "None",0,LEN(K103)) * CoverSheet!$F$13</f>
        <v>0</v>
      </c>
      <c r="R103" s="2" t="s">
        <v>29</v>
      </c>
      <c r="S103" s="17">
        <v>2</v>
      </c>
    </row>
    <row r="104" spans="1:19" x14ac:dyDescent="0.3">
      <c r="A104" s="3" t="s">
        <v>173</v>
      </c>
      <c r="B104" s="2" t="str">
        <f t="shared" si="12"/>
        <v>PIPELINE, CHURCH FORK</v>
      </c>
      <c r="C104" s="2" t="str">
        <f t="shared" si="13"/>
        <v>RATTLESNAKE GLCH TH.</v>
      </c>
      <c r="D104" s="5">
        <f t="shared" si="14"/>
        <v>2.898857142857143</v>
      </c>
      <c r="E104" s="12">
        <v>5.6</v>
      </c>
      <c r="F104" s="6">
        <v>1.2</v>
      </c>
      <c r="G104" s="12">
        <f>SUM(E104/CoverSheet!$F$22)+((M104/CoverSheet!$F$23)/10)+IF(H104&gt;2000,(H104/CoverSheet!$F$24)/2,0)+(Q104/CoverSheet!$F$25)</f>
        <v>2.8507857142857143</v>
      </c>
      <c r="H104" s="14">
        <v>711</v>
      </c>
      <c r="I104" s="15">
        <v>5389</v>
      </c>
      <c r="J104" s="14">
        <v>6020</v>
      </c>
      <c r="K104" s="8" t="s">
        <v>84</v>
      </c>
      <c r="L104" s="11" t="s">
        <v>83</v>
      </c>
      <c r="M104" s="20">
        <f t="shared" si="15"/>
        <v>253.92857142857144</v>
      </c>
      <c r="N104" s="34">
        <f>SUM(E104*CoverSheet!$F$10)</f>
        <v>1.68</v>
      </c>
      <c r="O104" s="33">
        <f>SUM(H104/CoverSheet!$F$11)</f>
        <v>0.71099999999999997</v>
      </c>
      <c r="P104" s="33">
        <f>SUM(M104/CoverSheet!$F$12)</f>
        <v>0.5078571428571429</v>
      </c>
      <c r="Q104" s="35">
        <f>IF((K104) = "None",0,LEN(K104)) * CoverSheet!$F$13</f>
        <v>0</v>
      </c>
      <c r="R104" s="2" t="s">
        <v>29</v>
      </c>
      <c r="S104" s="17">
        <v>2</v>
      </c>
    </row>
    <row r="105" spans="1:19" x14ac:dyDescent="0.3">
      <c r="A105" s="3" t="s">
        <v>174</v>
      </c>
      <c r="B105" s="2" t="str">
        <f t="shared" si="12"/>
        <v>PIPELINE, ELBOW FORK</v>
      </c>
      <c r="C105" s="2" t="str">
        <f t="shared" si="13"/>
        <v>BIRCH HOLLOW TH.</v>
      </c>
      <c r="D105" s="5">
        <f t="shared" si="14"/>
        <v>3.0220526315789473</v>
      </c>
      <c r="E105" s="12">
        <v>5.7</v>
      </c>
      <c r="F105" s="6">
        <v>0.9</v>
      </c>
      <c r="G105" s="12">
        <f>SUM(E105/CoverSheet!$F$22)+((M105/CoverSheet!$F$23)/10)+IF(H105&gt;2000,(H105/CoverSheet!$F$24)/2,0)+(Q105/CoverSheet!$F$25)</f>
        <v>2.904105263157895</v>
      </c>
      <c r="H105" s="14">
        <v>771</v>
      </c>
      <c r="I105" s="15">
        <v>6002</v>
      </c>
      <c r="J105" s="14">
        <v>6615</v>
      </c>
      <c r="K105" s="8" t="s">
        <v>84</v>
      </c>
      <c r="L105" s="11" t="s">
        <v>83</v>
      </c>
      <c r="M105" s="20">
        <f t="shared" si="15"/>
        <v>270.5263157894737</v>
      </c>
      <c r="N105" s="34">
        <f>SUM(E105*CoverSheet!$F$10)</f>
        <v>1.71</v>
      </c>
      <c r="O105" s="33">
        <f>SUM(H105/CoverSheet!$F$11)</f>
        <v>0.77100000000000002</v>
      </c>
      <c r="P105" s="33">
        <f>SUM(M105/CoverSheet!$F$12)</f>
        <v>0.54105263157894745</v>
      </c>
      <c r="Q105" s="35">
        <f>IF((K105) = "None",0,LEN(K105)) * CoverSheet!$F$13</f>
        <v>0</v>
      </c>
      <c r="R105" s="2" t="s">
        <v>29</v>
      </c>
      <c r="S105" s="17">
        <v>2</v>
      </c>
    </row>
    <row r="106" spans="1:19" x14ac:dyDescent="0.3">
      <c r="A106" s="3" t="s">
        <v>175</v>
      </c>
      <c r="B106" s="2" t="str">
        <f t="shared" si="12"/>
        <v>PIPELINE, SL OVERLOOK</v>
      </c>
      <c r="C106" s="2" t="str">
        <f t="shared" si="13"/>
        <v>RATTLESNAKE GLCH TH.</v>
      </c>
      <c r="D106" s="5">
        <f t="shared" si="14"/>
        <v>2.553969696969697</v>
      </c>
      <c r="E106" s="12">
        <v>3.3</v>
      </c>
      <c r="F106" s="6">
        <v>1.3</v>
      </c>
      <c r="G106" s="12">
        <f>SUM(E106/CoverSheet!$F$22)+((M106/CoverSheet!$F$23)/10)+IF(H106&gt;2000,(H106/CoverSheet!$F$24)/2,0)+(Q106/CoverSheet!$F$25)</f>
        <v>1.7356969696969695</v>
      </c>
      <c r="H106" s="14">
        <v>707</v>
      </c>
      <c r="I106" s="15">
        <v>5389</v>
      </c>
      <c r="J106" s="14">
        <v>6013</v>
      </c>
      <c r="K106" s="8" t="s">
        <v>84</v>
      </c>
      <c r="L106" s="11" t="s">
        <v>83</v>
      </c>
      <c r="M106" s="20">
        <f t="shared" si="15"/>
        <v>428.4848484848485</v>
      </c>
      <c r="N106" s="34">
        <f>SUM(E106*CoverSheet!$F$10)</f>
        <v>0.98999999999999988</v>
      </c>
      <c r="O106" s="33">
        <f>SUM(H106/CoverSheet!$F$11)</f>
        <v>0.70699999999999996</v>
      </c>
      <c r="P106" s="33">
        <f>SUM(M106/CoverSheet!$F$12)</f>
        <v>0.85696969696969705</v>
      </c>
      <c r="Q106" s="35">
        <f>IF((K106) = "None",0,LEN(K106)) * CoverSheet!$F$13</f>
        <v>0</v>
      </c>
      <c r="R106" s="2" t="s">
        <v>29</v>
      </c>
      <c r="S106" s="17">
        <v>2</v>
      </c>
    </row>
    <row r="107" spans="1:19" x14ac:dyDescent="0.3">
      <c r="A107" s="3" t="s">
        <v>75</v>
      </c>
      <c r="B107" s="2" t="str">
        <f t="shared" si="12"/>
        <v>PITTSBURG LAKE</v>
      </c>
      <c r="C107" s="2" t="str">
        <f t="shared" si="13"/>
        <v>CECRET LAKE TH</v>
      </c>
      <c r="D107" s="5">
        <f t="shared" si="14"/>
        <v>8.306877551020408</v>
      </c>
      <c r="E107" s="12">
        <v>4.9000000000000004</v>
      </c>
      <c r="F107" s="6">
        <v>5.4</v>
      </c>
      <c r="G107" s="12">
        <f>SUM(E107/CoverSheet!$F$22)+((M107/CoverSheet!$F$23)/10)+IF(H107&gt;2000,(H107/CoverSheet!$F$24)/2,0)+(Q107/CoverSheet!$F$25)</f>
        <v>5.3331377551020411</v>
      </c>
      <c r="H107" s="14">
        <v>2663</v>
      </c>
      <c r="I107" s="15">
        <v>9428</v>
      </c>
      <c r="J107" s="14">
        <v>10740</v>
      </c>
      <c r="K107" s="9" t="s">
        <v>13</v>
      </c>
      <c r="L107" s="11" t="s">
        <v>83</v>
      </c>
      <c r="M107" s="20">
        <f t="shared" si="15"/>
        <v>1086.9387755102041</v>
      </c>
      <c r="N107" s="34">
        <f>SUM(E107*CoverSheet!$F$10)</f>
        <v>1.47</v>
      </c>
      <c r="O107" s="33">
        <f>SUM(H107/CoverSheet!$F$11)</f>
        <v>2.6629999999999998</v>
      </c>
      <c r="P107" s="33">
        <f>SUM(M107/CoverSheet!$F$12)</f>
        <v>2.173877551020408</v>
      </c>
      <c r="Q107" s="35">
        <f>IF((K107) = "None",0,LEN(K107)) * CoverSheet!$F$13</f>
        <v>2</v>
      </c>
      <c r="R107" s="2" t="s">
        <v>31</v>
      </c>
      <c r="S107" s="17">
        <v>2</v>
      </c>
    </row>
    <row r="108" spans="1:19" x14ac:dyDescent="0.3">
      <c r="A108" s="3" t="s">
        <v>176</v>
      </c>
      <c r="B108" s="2" t="str">
        <f t="shared" si="12"/>
        <v>PORTER FORK PASS</v>
      </c>
      <c r="C108" s="2" t="str">
        <f t="shared" si="13"/>
        <v>MILL B NORTH TH.</v>
      </c>
      <c r="D108" s="5">
        <f t="shared" si="14"/>
        <v>7.3914285714285715</v>
      </c>
      <c r="E108" s="12">
        <v>8.4</v>
      </c>
      <c r="F108" s="6">
        <v>4</v>
      </c>
      <c r="G108" s="12">
        <f>SUM(E108/CoverSheet!$F$22)+((M108/CoverSheet!$F$23)/10)+IF(H108&gt;2000,(H108/CoverSheet!$F$24)/2,0)+(Q108/CoverSheet!$F$25)</f>
        <v>5.1821428571428578</v>
      </c>
      <c r="H108" s="14">
        <v>3300</v>
      </c>
      <c r="I108" s="15">
        <v>6240</v>
      </c>
      <c r="J108" s="14">
        <v>9340</v>
      </c>
      <c r="K108" s="8" t="s">
        <v>84</v>
      </c>
      <c r="L108" s="11" t="s">
        <v>8</v>
      </c>
      <c r="M108" s="20">
        <f t="shared" si="15"/>
        <v>785.71428571428567</v>
      </c>
      <c r="N108" s="34">
        <f>SUM(E108*CoverSheet!$F$10)</f>
        <v>2.52</v>
      </c>
      <c r="O108" s="33">
        <f>SUM(H108/CoverSheet!$F$11)</f>
        <v>3.3</v>
      </c>
      <c r="P108" s="33">
        <f>SUM(M108/CoverSheet!$F$12)</f>
        <v>1.5714285714285714</v>
      </c>
      <c r="Q108" s="35">
        <f>IF((K108) = "None",0,LEN(K108)) * CoverSheet!$F$13</f>
        <v>0</v>
      </c>
      <c r="R108" s="2" t="s">
        <v>30</v>
      </c>
      <c r="S108" s="17">
        <v>2</v>
      </c>
    </row>
    <row r="109" spans="1:19" x14ac:dyDescent="0.3">
      <c r="A109" s="3" t="s">
        <v>249</v>
      </c>
      <c r="B109" s="2" t="str">
        <f t="shared" si="12"/>
        <v>PORTER FORK PASS</v>
      </c>
      <c r="C109" s="2" t="str">
        <f t="shared" si="13"/>
        <v>PORTER FORK TH.</v>
      </c>
      <c r="D109" s="5">
        <f t="shared" si="14"/>
        <v>7.4939999999999998</v>
      </c>
      <c r="E109" s="12">
        <v>8</v>
      </c>
      <c r="F109" s="6">
        <v>3.8</v>
      </c>
      <c r="G109" s="12">
        <f>SUM(E109/CoverSheet!$F$22)+((M109/CoverSheet!$F$23)/10)+IF(H109&gt;2000,(H109/CoverSheet!$F$24)/2,0)+(Q109/CoverSheet!$F$25)</f>
        <v>5.0188000000000006</v>
      </c>
      <c r="H109" s="14">
        <v>3396</v>
      </c>
      <c r="I109" s="15">
        <v>5961</v>
      </c>
      <c r="J109" s="14">
        <v>9340</v>
      </c>
      <c r="K109" s="8" t="s">
        <v>84</v>
      </c>
      <c r="L109" s="11" t="s">
        <v>8</v>
      </c>
      <c r="M109" s="20">
        <f t="shared" si="15"/>
        <v>849</v>
      </c>
      <c r="N109" s="34">
        <f>SUM(E109*CoverSheet!$F$10)</f>
        <v>2.4</v>
      </c>
      <c r="O109" s="33">
        <f>SUM(H109/CoverSheet!$F$11)</f>
        <v>3.3959999999999999</v>
      </c>
      <c r="P109" s="33">
        <f>SUM(M109/CoverSheet!$F$12)</f>
        <v>1.698</v>
      </c>
      <c r="Q109" s="35">
        <f>IF((K109) = "None",0,LEN(K109)) * CoverSheet!$F$13</f>
        <v>0</v>
      </c>
      <c r="R109" s="2" t="s">
        <v>29</v>
      </c>
      <c r="S109" s="17">
        <v>2</v>
      </c>
    </row>
    <row r="110" spans="1:19" x14ac:dyDescent="0.3">
      <c r="A110" s="3" t="s">
        <v>238</v>
      </c>
      <c r="B110" s="2" t="str">
        <f t="shared" si="12"/>
        <v>PRINCE OF WALES MINE</v>
      </c>
      <c r="C110" s="2" t="str">
        <f t="shared" si="13"/>
        <v>GRIZZLY GULCH.</v>
      </c>
      <c r="D110" s="5">
        <f t="shared" si="14"/>
        <v>3.9328095238095235</v>
      </c>
      <c r="E110" s="12">
        <v>4.2</v>
      </c>
      <c r="F110" s="6">
        <v>2.2999999999999998</v>
      </c>
      <c r="G110" s="12">
        <f>SUM(E110/CoverSheet!$F$22)+((M110/CoverSheet!$F$23)/10)+IF(H110&gt;2000,(H110/CoverSheet!$F$24)/2,0)+(Q110/CoverSheet!$F$25)</f>
        <v>2.2303809523809526</v>
      </c>
      <c r="H110" s="14">
        <v>1369</v>
      </c>
      <c r="I110" s="15">
        <v>8718</v>
      </c>
      <c r="J110" s="14">
        <v>10082</v>
      </c>
      <c r="K110" s="8" t="s">
        <v>84</v>
      </c>
      <c r="L110" s="11" t="s">
        <v>83</v>
      </c>
      <c r="M110" s="20">
        <f t="shared" si="15"/>
        <v>651.90476190476193</v>
      </c>
      <c r="N110" s="34">
        <f>SUM(E110*CoverSheet!$F$10)</f>
        <v>1.26</v>
      </c>
      <c r="O110" s="33">
        <f>SUM(H110/CoverSheet!$F$11)</f>
        <v>1.369</v>
      </c>
      <c r="P110" s="33">
        <f>SUM(M110/CoverSheet!$F$12)</f>
        <v>1.3038095238095238</v>
      </c>
      <c r="Q110" s="35">
        <f>IF((K110) = "None",0,LEN(K110)) * CoverSheet!$F$13</f>
        <v>0</v>
      </c>
      <c r="R110" s="2" t="s">
        <v>31</v>
      </c>
      <c r="S110" s="17">
        <v>2</v>
      </c>
    </row>
    <row r="111" spans="1:19" x14ac:dyDescent="0.3">
      <c r="A111" s="3" t="s">
        <v>49</v>
      </c>
      <c r="B111" s="2" t="str">
        <f t="shared" si="12"/>
        <v>PRINCE OF WALES MINE</v>
      </c>
      <c r="C111" s="2" t="str">
        <f t="shared" si="13"/>
        <v>SILVER FORK</v>
      </c>
      <c r="D111" s="5">
        <f t="shared" si="14"/>
        <v>5.9397457627118637</v>
      </c>
      <c r="E111" s="12">
        <v>5.9</v>
      </c>
      <c r="F111" s="6">
        <v>2.8</v>
      </c>
      <c r="G111" s="12">
        <f>SUM(E111/CoverSheet!$F$22)+((M111/CoverSheet!$F$23)/10)+IF(H111&gt;2000,(H111/CoverSheet!$F$24)/2,0)+(Q111/CoverSheet!$F$25)</f>
        <v>3.7397245762711866</v>
      </c>
      <c r="H111" s="14">
        <v>2485</v>
      </c>
      <c r="I111" s="15">
        <v>7823</v>
      </c>
      <c r="J111" s="14">
        <v>10082</v>
      </c>
      <c r="K111" s="8" t="s">
        <v>84</v>
      </c>
      <c r="L111" s="11" t="s">
        <v>83</v>
      </c>
      <c r="M111" s="20">
        <f t="shared" si="15"/>
        <v>842.37288135593212</v>
      </c>
      <c r="N111" s="34">
        <f>SUM(E111*CoverSheet!$F$10)</f>
        <v>1.77</v>
      </c>
      <c r="O111" s="33">
        <f>SUM(H111/CoverSheet!$F$11)</f>
        <v>2.4849999999999999</v>
      </c>
      <c r="P111" s="33">
        <f>SUM(M111/CoverSheet!$F$12)</f>
        <v>1.6847457627118643</v>
      </c>
      <c r="Q111" s="35">
        <f>IF((K111) = "None",0,LEN(K111)) * CoverSheet!$F$13</f>
        <v>0</v>
      </c>
      <c r="R111" s="2" t="s">
        <v>30</v>
      </c>
      <c r="S111" s="17">
        <v>2</v>
      </c>
    </row>
    <row r="112" spans="1:19" x14ac:dyDescent="0.3">
      <c r="A112" s="3" t="s">
        <v>177</v>
      </c>
      <c r="B112" s="2" t="str">
        <f t="shared" si="12"/>
        <v>RED BUTTE PEAK</v>
      </c>
      <c r="C112" s="2" t="str">
        <f t="shared" si="13"/>
        <v>GEORGES HOLLOW.</v>
      </c>
      <c r="D112" s="5">
        <f t="shared" si="14"/>
        <v>4.5999729729729726</v>
      </c>
      <c r="E112" s="12">
        <v>3.7</v>
      </c>
      <c r="F112" s="6">
        <v>1.8</v>
      </c>
      <c r="G112" s="12">
        <f>SUM(E112/CoverSheet!$F$22)+((M112/CoverSheet!$F$23)/10)+IF(H112&gt;2000,(H112/CoverSheet!$F$24)/2,0)+(Q112/CoverSheet!$F$25)</f>
        <v>2.0312972972972974</v>
      </c>
      <c r="H112" s="14">
        <v>1677</v>
      </c>
      <c r="I112" s="15">
        <v>4950</v>
      </c>
      <c r="J112" s="14">
        <v>6615</v>
      </c>
      <c r="K112" s="8" t="s">
        <v>84</v>
      </c>
      <c r="L112" s="11" t="s">
        <v>83</v>
      </c>
      <c r="M112" s="20">
        <f t="shared" si="15"/>
        <v>906.48648648648646</v>
      </c>
      <c r="N112" s="34">
        <f>SUM(E112*CoverSheet!$F$10)</f>
        <v>1.1100000000000001</v>
      </c>
      <c r="O112" s="33">
        <f>SUM(H112/CoverSheet!$F$11)</f>
        <v>1.677</v>
      </c>
      <c r="P112" s="33">
        <f>SUM(M112/CoverSheet!$F$12)</f>
        <v>1.8129729729729729</v>
      </c>
      <c r="Q112" s="35">
        <f>IF((K112) = "None",0,LEN(K112)) * CoverSheet!$F$13</f>
        <v>0</v>
      </c>
      <c r="R112" s="2" t="s">
        <v>28</v>
      </c>
      <c r="S112" s="17">
        <v>2</v>
      </c>
    </row>
    <row r="113" spans="1:19" x14ac:dyDescent="0.3">
      <c r="A113" s="3" t="s">
        <v>202</v>
      </c>
      <c r="B113" s="2" t="str">
        <f t="shared" si="12"/>
        <v>RED PINE LAKE</v>
      </c>
      <c r="C113" s="2" t="str">
        <f t="shared" si="13"/>
        <v>WHITE PINE TH.</v>
      </c>
      <c r="D113" s="5">
        <f t="shared" si="14"/>
        <v>5.3812499999999996</v>
      </c>
      <c r="E113" s="12">
        <v>6.4</v>
      </c>
      <c r="F113" s="6">
        <v>3.2</v>
      </c>
      <c r="G113" s="12">
        <f>SUM(E113/CoverSheet!$F$22)+((M113/CoverSheet!$F$23)/10)+IF(H113&gt;2000,(H113/CoverSheet!$F$24)/2,0)+(Q113/CoverSheet!$F$25)</f>
        <v>3.8656250000000005</v>
      </c>
      <c r="H113" s="14">
        <v>2130</v>
      </c>
      <c r="I113" s="15">
        <v>7640</v>
      </c>
      <c r="J113" s="14">
        <v>9648</v>
      </c>
      <c r="K113" s="8" t="s">
        <v>84</v>
      </c>
      <c r="L113" s="11" t="s">
        <v>8</v>
      </c>
      <c r="M113" s="20">
        <f t="shared" si="15"/>
        <v>665.625</v>
      </c>
      <c r="N113" s="34">
        <f>SUM(E113*CoverSheet!$F$10)</f>
        <v>1.92</v>
      </c>
      <c r="O113" s="33">
        <f>SUM(H113/CoverSheet!$F$11)</f>
        <v>2.13</v>
      </c>
      <c r="P113" s="33">
        <f>SUM(M113/CoverSheet!$F$12)</f>
        <v>1.33125</v>
      </c>
      <c r="Q113" s="35">
        <f>IF((K113) = "None",0,LEN(K113)) * CoverSheet!$F$13</f>
        <v>0</v>
      </c>
      <c r="R113" s="2" t="s">
        <v>31</v>
      </c>
      <c r="S113" s="17">
        <v>2</v>
      </c>
    </row>
    <row r="114" spans="1:19" x14ac:dyDescent="0.3">
      <c r="A114" s="3" t="s">
        <v>78</v>
      </c>
      <c r="B114" s="2" t="str">
        <f t="shared" si="12"/>
        <v>REGULATOR JOHNSON MINE</v>
      </c>
      <c r="C114" s="2" t="str">
        <f t="shared" si="13"/>
        <v>MINERAL FORK TH</v>
      </c>
      <c r="D114" s="5">
        <f t="shared" si="14"/>
        <v>8.3964999999999996</v>
      </c>
      <c r="E114" s="12">
        <v>9.6</v>
      </c>
      <c r="F114" s="6">
        <v>5</v>
      </c>
      <c r="G114" s="12">
        <f>SUM(E114/CoverSheet!$F$22)+((M114/CoverSheet!$F$23)/10)+IF(H114&gt;2000,(H114/CoverSheet!$F$24)/2,0)+(Q114/CoverSheet!$F$25)</f>
        <v>5.9357500000000005</v>
      </c>
      <c r="H114" s="14">
        <v>3894</v>
      </c>
      <c r="I114" s="15">
        <v>6719</v>
      </c>
      <c r="J114" s="14">
        <v>10438</v>
      </c>
      <c r="K114" s="8" t="s">
        <v>84</v>
      </c>
      <c r="L114" s="11" t="s">
        <v>83</v>
      </c>
      <c r="M114" s="20">
        <f t="shared" si="15"/>
        <v>811.25</v>
      </c>
      <c r="N114" s="34">
        <f>SUM(E114*CoverSheet!$F$10)</f>
        <v>2.88</v>
      </c>
      <c r="O114" s="33">
        <f>SUM(H114/CoverSheet!$F$11)</f>
        <v>3.8940000000000001</v>
      </c>
      <c r="P114" s="33">
        <f>SUM(M114/CoverSheet!$F$12)</f>
        <v>1.6225000000000001</v>
      </c>
      <c r="Q114" s="35">
        <f>IF((K114) = "None",0,LEN(K114)) * CoverSheet!$F$13</f>
        <v>0</v>
      </c>
      <c r="R114" s="2" t="s">
        <v>30</v>
      </c>
      <c r="S114" s="17">
        <v>2</v>
      </c>
    </row>
    <row r="115" spans="1:19" x14ac:dyDescent="0.3">
      <c r="A115" s="3" t="s">
        <v>62</v>
      </c>
      <c r="B115" s="2" t="str">
        <f t="shared" si="12"/>
        <v>REYNOLDS PEAK</v>
      </c>
      <c r="C115" s="2" t="str">
        <f t="shared" si="13"/>
        <v>BUTLER FORK TH</v>
      </c>
      <c r="D115" s="5">
        <f t="shared" si="14"/>
        <v>5.9363898305084746</v>
      </c>
      <c r="E115" s="12">
        <v>5.9</v>
      </c>
      <c r="F115" s="6">
        <v>3.4</v>
      </c>
      <c r="G115" s="12">
        <f>SUM(E115/CoverSheet!$F$22)+((M115/CoverSheet!$F$23)/10)+IF(H115&gt;2000,(H115/CoverSheet!$F$24)/2,0)+(Q115/CoverSheet!$F$25)</f>
        <v>3.7390889830508476</v>
      </c>
      <c r="H115" s="14">
        <v>2483</v>
      </c>
      <c r="I115" s="15">
        <v>7139</v>
      </c>
      <c r="J115" s="14">
        <v>9422</v>
      </c>
      <c r="K115" s="8" t="s">
        <v>84</v>
      </c>
      <c r="L115" s="11" t="s">
        <v>8</v>
      </c>
      <c r="M115" s="20">
        <f t="shared" si="15"/>
        <v>841.69491525423723</v>
      </c>
      <c r="N115" s="34">
        <f>SUM(E115*CoverSheet!$F$10)</f>
        <v>1.77</v>
      </c>
      <c r="O115" s="33">
        <f>SUM(H115/CoverSheet!$F$11)</f>
        <v>2.4830000000000001</v>
      </c>
      <c r="P115" s="33">
        <f>SUM(M115/CoverSheet!$F$12)</f>
        <v>1.6833898305084745</v>
      </c>
      <c r="Q115" s="35">
        <f>IF((K115) = "None",0,LEN(K115)) * CoverSheet!$F$13</f>
        <v>0</v>
      </c>
      <c r="R115" s="2" t="s">
        <v>30</v>
      </c>
      <c r="S115" s="17">
        <v>2</v>
      </c>
    </row>
    <row r="116" spans="1:19" x14ac:dyDescent="0.3">
      <c r="A116" s="3" t="s">
        <v>178</v>
      </c>
      <c r="B116" s="2" t="str">
        <f t="shared" si="12"/>
        <v>REYNOLDS PEAK</v>
      </c>
      <c r="C116" s="2" t="str">
        <f t="shared" si="13"/>
        <v>LOWER BIG WATER TH.</v>
      </c>
      <c r="D116" s="5">
        <f t="shared" si="14"/>
        <v>5.1092857142857149</v>
      </c>
      <c r="E116" s="12">
        <v>7</v>
      </c>
      <c r="F116" s="6">
        <v>2.4</v>
      </c>
      <c r="G116" s="12">
        <f>SUM(E116/CoverSheet!$F$22)+((M116/CoverSheet!$F$23)/10)+IF(H116&gt;2000,(H116/CoverSheet!$F$24)/2,0)+(Q116/CoverSheet!$F$25)</f>
        <v>3.6094285714285714</v>
      </c>
      <c r="H116" s="14">
        <v>1915</v>
      </c>
      <c r="I116" s="15">
        <v>7600</v>
      </c>
      <c r="J116" s="14">
        <v>9422</v>
      </c>
      <c r="K116" s="8" t="s">
        <v>84</v>
      </c>
      <c r="L116" s="11" t="s">
        <v>83</v>
      </c>
      <c r="M116" s="20">
        <f t="shared" si="15"/>
        <v>547.14285714285711</v>
      </c>
      <c r="N116" s="34">
        <f>SUM(E116*CoverSheet!$F$10)</f>
        <v>2.1</v>
      </c>
      <c r="O116" s="33">
        <f>SUM(H116/CoverSheet!$F$11)</f>
        <v>1.915</v>
      </c>
      <c r="P116" s="33">
        <f>SUM(M116/CoverSheet!$F$12)</f>
        <v>1.0942857142857143</v>
      </c>
      <c r="Q116" s="35">
        <f>IF((K116) = "None",0,LEN(K116)) * CoverSheet!$F$13</f>
        <v>0</v>
      </c>
      <c r="R116" s="2" t="s">
        <v>30</v>
      </c>
      <c r="S116" s="17">
        <v>2</v>
      </c>
    </row>
    <row r="117" spans="1:19" x14ac:dyDescent="0.3">
      <c r="A117" s="3" t="s">
        <v>63</v>
      </c>
      <c r="B117" s="2" t="str">
        <f t="shared" si="12"/>
        <v>REYNOLDS PEAK</v>
      </c>
      <c r="C117" s="2" t="str">
        <f t="shared" si="13"/>
        <v>MILL D NORTH TH</v>
      </c>
      <c r="D117" s="5">
        <f t="shared" si="14"/>
        <v>5.6066666666666665</v>
      </c>
      <c r="E117" s="12">
        <v>6</v>
      </c>
      <c r="F117" s="6">
        <v>3.1</v>
      </c>
      <c r="G117" s="12">
        <f>SUM(E117/CoverSheet!$F$22)+((M117/CoverSheet!$F$23)/10)+IF(H117&gt;2000,(H117/CoverSheet!$F$24)/2,0)+(Q117/CoverSheet!$F$25)</f>
        <v>3.7232666666666665</v>
      </c>
      <c r="H117" s="14">
        <v>2284</v>
      </c>
      <c r="I117" s="15">
        <v>7280</v>
      </c>
      <c r="J117" s="14">
        <v>9422</v>
      </c>
      <c r="K117" s="8" t="s">
        <v>84</v>
      </c>
      <c r="L117" s="11" t="s">
        <v>83</v>
      </c>
      <c r="M117" s="20">
        <f t="shared" si="15"/>
        <v>761.33333333333337</v>
      </c>
      <c r="N117" s="34">
        <f>SUM(E117*CoverSheet!$F$10)</f>
        <v>1.7999999999999998</v>
      </c>
      <c r="O117" s="33">
        <f>SUM(H117/CoverSheet!$F$11)</f>
        <v>2.2839999999999998</v>
      </c>
      <c r="P117" s="33">
        <f>SUM(M117/CoverSheet!$F$12)</f>
        <v>1.5226666666666668</v>
      </c>
      <c r="Q117" s="35">
        <f>IF((K117) = "None",0,LEN(K117)) * CoverSheet!$F$13</f>
        <v>0</v>
      </c>
      <c r="R117" s="2" t="s">
        <v>30</v>
      </c>
      <c r="S117" s="17">
        <v>2</v>
      </c>
    </row>
    <row r="118" spans="1:19" x14ac:dyDescent="0.3">
      <c r="A118" s="3" t="s">
        <v>179</v>
      </c>
      <c r="B118" s="2" t="str">
        <f t="shared" si="12"/>
        <v>RUDYS FLAT</v>
      </c>
      <c r="C118" s="2" t="str">
        <f t="shared" si="13"/>
        <v>MUELLER PARK TH.</v>
      </c>
      <c r="D118" s="5">
        <f t="shared" si="14"/>
        <v>6.4863600000000003</v>
      </c>
      <c r="E118" s="12">
        <v>12.5</v>
      </c>
      <c r="F118" s="6">
        <v>3.7</v>
      </c>
      <c r="G118" s="12">
        <f>SUM(E118/CoverSheet!$F$22)+((M118/CoverSheet!$F$23)/10)+IF(H118&gt;2000,(H118/CoverSheet!$F$24)/2,0)+(Q118/CoverSheet!$F$25)</f>
        <v>6.8345859999999998</v>
      </c>
      <c r="H118" s="14">
        <v>2073</v>
      </c>
      <c r="I118" s="15">
        <v>5245</v>
      </c>
      <c r="J118" s="14">
        <v>7160</v>
      </c>
      <c r="K118" s="8" t="s">
        <v>84</v>
      </c>
      <c r="L118" s="11" t="s">
        <v>83</v>
      </c>
      <c r="M118" s="20">
        <f t="shared" si="15"/>
        <v>331.68</v>
      </c>
      <c r="N118" s="34">
        <f>SUM(E118*CoverSheet!$F$10)</f>
        <v>3.75</v>
      </c>
      <c r="O118" s="33">
        <f>SUM(H118/CoverSheet!$F$11)</f>
        <v>2.073</v>
      </c>
      <c r="P118" s="33">
        <f>SUM(M118/CoverSheet!$F$12)</f>
        <v>0.66336000000000006</v>
      </c>
      <c r="Q118" s="35">
        <f>IF((K118) = "None",0,LEN(K118)) * CoverSheet!$F$13</f>
        <v>0</v>
      </c>
      <c r="R118" s="2" t="s">
        <v>131</v>
      </c>
      <c r="S118" s="17">
        <v>2</v>
      </c>
    </row>
    <row r="119" spans="1:19" x14ac:dyDescent="0.3">
      <c r="A119" s="3" t="s">
        <v>180</v>
      </c>
      <c r="B119" s="2" t="str">
        <f t="shared" si="12"/>
        <v>RUDYS FLAT</v>
      </c>
      <c r="C119" s="2" t="str">
        <f t="shared" si="13"/>
        <v>NORTH CANYON.</v>
      </c>
      <c r="D119" s="5">
        <f t="shared" si="14"/>
        <v>4.6986666666666661</v>
      </c>
      <c r="E119" s="12">
        <v>7.2</v>
      </c>
      <c r="F119" s="6">
        <v>2.1</v>
      </c>
      <c r="G119" s="12">
        <f>SUM(E119/CoverSheet!$F$22)+((M119/CoverSheet!$F$23)/10)+IF(H119&gt;2000,(H119/CoverSheet!$F$24)/2,0)+(Q119/CoverSheet!$F$25)</f>
        <v>3.6906666666666665</v>
      </c>
      <c r="H119" s="14">
        <v>1632</v>
      </c>
      <c r="I119" s="15">
        <v>5528</v>
      </c>
      <c r="J119" s="14">
        <v>7160</v>
      </c>
      <c r="K119" s="8" t="s">
        <v>84</v>
      </c>
      <c r="L119" s="11" t="s">
        <v>83</v>
      </c>
      <c r="M119" s="20">
        <f t="shared" si="15"/>
        <v>453.33333333333331</v>
      </c>
      <c r="N119" s="34">
        <f>SUM(E119*CoverSheet!$F$10)</f>
        <v>2.16</v>
      </c>
      <c r="O119" s="33">
        <f>SUM(H119/CoverSheet!$F$11)</f>
        <v>1.6319999999999999</v>
      </c>
      <c r="P119" s="33">
        <f>SUM(M119/CoverSheet!$F$12)</f>
        <v>0.90666666666666662</v>
      </c>
      <c r="Q119" s="35">
        <f>IF((K119) = "None",0,LEN(K119)) * CoverSheet!$F$13</f>
        <v>0</v>
      </c>
      <c r="R119" s="2" t="s">
        <v>131</v>
      </c>
      <c r="S119" s="17">
        <v>2</v>
      </c>
    </row>
    <row r="120" spans="1:19" x14ac:dyDescent="0.3">
      <c r="A120" s="3" t="s">
        <v>64</v>
      </c>
      <c r="B120" s="2" t="str">
        <f t="shared" si="12"/>
        <v>SILVER FORK PASS</v>
      </c>
      <c r="C120" s="2" t="str">
        <f t="shared" si="13"/>
        <v>SPRUCES CAMPGROUND TH</v>
      </c>
      <c r="D120" s="5">
        <f t="shared" si="14"/>
        <v>6.0823880597014917</v>
      </c>
      <c r="E120" s="12">
        <v>6.7</v>
      </c>
      <c r="F120" s="6">
        <v>3.7</v>
      </c>
      <c r="G120" s="12">
        <f>SUM(E120/CoverSheet!$F$22)+((M120/CoverSheet!$F$23)/10)+IF(H120&gt;2000,(H120/CoverSheet!$F$24)/2,0)+(Q120/CoverSheet!$F$25)</f>
        <v>4.1397388059701496</v>
      </c>
      <c r="H120" s="14">
        <v>2550</v>
      </c>
      <c r="I120" s="15">
        <v>7389</v>
      </c>
      <c r="J120" s="14">
        <v>9847</v>
      </c>
      <c r="K120" s="8" t="s">
        <v>84</v>
      </c>
      <c r="L120" s="11" t="s">
        <v>83</v>
      </c>
      <c r="M120" s="20">
        <f t="shared" si="15"/>
        <v>761.19402985074623</v>
      </c>
      <c r="N120" s="34">
        <f>SUM(E120*CoverSheet!$F$10)</f>
        <v>2.0099999999999998</v>
      </c>
      <c r="O120" s="33">
        <f>SUM(H120/CoverSheet!$F$11)</f>
        <v>2.5499999999999998</v>
      </c>
      <c r="P120" s="33">
        <f>SUM(M120/CoverSheet!$F$12)</f>
        <v>1.5223880597014925</v>
      </c>
      <c r="Q120" s="35">
        <f>IF((K120) = "None",0,LEN(K120)) * CoverSheet!$F$13</f>
        <v>0</v>
      </c>
      <c r="R120" s="2" t="s">
        <v>30</v>
      </c>
      <c r="S120" s="17">
        <v>2</v>
      </c>
    </row>
    <row r="121" spans="1:19" x14ac:dyDescent="0.3">
      <c r="A121" s="3" t="s">
        <v>65</v>
      </c>
      <c r="B121" s="2" t="str">
        <f t="shared" si="12"/>
        <v>SILVER GLANCE LAKE</v>
      </c>
      <c r="C121" s="2" t="str">
        <f t="shared" si="13"/>
        <v>SILVER FLAT TH</v>
      </c>
      <c r="D121" s="5">
        <f t="shared" si="14"/>
        <v>7.0767017543859652</v>
      </c>
      <c r="E121" s="12">
        <v>5.7</v>
      </c>
      <c r="F121" s="6">
        <v>4.0999999999999996</v>
      </c>
      <c r="G121" s="12">
        <f>SUM(E121/CoverSheet!$F$22)+((M121/CoverSheet!$F$23)/10)+IF(H121&gt;2000,(H121/CoverSheet!$F$24)/2,0)+(Q121/CoverSheet!$F$25)</f>
        <v>4.6715701754385961</v>
      </c>
      <c r="H121" s="14">
        <v>2566</v>
      </c>
      <c r="I121" s="15">
        <v>7536</v>
      </c>
      <c r="J121" s="14">
        <v>9888</v>
      </c>
      <c r="K121" s="9" t="s">
        <v>9</v>
      </c>
      <c r="L121" s="11" t="s">
        <v>8</v>
      </c>
      <c r="M121" s="20">
        <f t="shared" si="15"/>
        <v>900.35087719298247</v>
      </c>
      <c r="N121" s="34">
        <f>SUM(E121*CoverSheet!$F$10)</f>
        <v>1.71</v>
      </c>
      <c r="O121" s="33">
        <f>SUM(H121/CoverSheet!$F$11)</f>
        <v>2.5659999999999998</v>
      </c>
      <c r="P121" s="33">
        <f>SUM(M121/CoverSheet!$F$12)</f>
        <v>1.8007017543859649</v>
      </c>
      <c r="Q121" s="35">
        <f>IF((K121) = "None",0,LEN(K121)) * CoverSheet!$F$13</f>
        <v>1</v>
      </c>
      <c r="R121" s="2" t="s">
        <v>130</v>
      </c>
      <c r="S121" s="17">
        <v>2</v>
      </c>
    </row>
    <row r="122" spans="1:19" x14ac:dyDescent="0.3">
      <c r="A122" s="3" t="s">
        <v>181</v>
      </c>
      <c r="B122" s="2" t="str">
        <f t="shared" si="12"/>
        <v>SILVER LAKE BOARDWALK LOOP</v>
      </c>
      <c r="C122" s="2" t="str">
        <f t="shared" si="13"/>
        <v>SILVER LAKE TH.</v>
      </c>
      <c r="D122" s="44">
        <f t="shared" si="14"/>
        <v>0.3988888888888889</v>
      </c>
      <c r="E122" s="12">
        <v>0.9</v>
      </c>
      <c r="F122" s="6">
        <v>0.3</v>
      </c>
      <c r="G122" s="12">
        <f>SUM(E122/CoverSheet!$F$22)+((M122/CoverSheet!$F$23)/10)+IF(H122&gt;2000,(H122/CoverSheet!$F$24)/2,0)+(Q122/CoverSheet!$F$25)</f>
        <v>0.4588888888888889</v>
      </c>
      <c r="H122" s="14">
        <v>40</v>
      </c>
      <c r="I122" s="15">
        <v>8730</v>
      </c>
      <c r="J122" s="14">
        <v>8750</v>
      </c>
      <c r="K122" s="8" t="s">
        <v>84</v>
      </c>
      <c r="L122" s="11" t="s">
        <v>83</v>
      </c>
      <c r="M122" s="20">
        <f t="shared" si="15"/>
        <v>44.444444444444443</v>
      </c>
      <c r="N122" s="34">
        <f>SUM(E122*CoverSheet!$F$10)</f>
        <v>0.27</v>
      </c>
      <c r="O122" s="33">
        <f>SUM(H122/CoverSheet!$F$11)</f>
        <v>0.04</v>
      </c>
      <c r="P122" s="33">
        <f>SUM(M122/CoverSheet!$F$12)</f>
        <v>8.8888888888888892E-2</v>
      </c>
      <c r="Q122" s="35">
        <f>IF((K122) = "None",0,LEN(K122)) * CoverSheet!$F$13</f>
        <v>0</v>
      </c>
      <c r="R122" s="2" t="s">
        <v>30</v>
      </c>
      <c r="S122" s="17">
        <v>1</v>
      </c>
    </row>
    <row r="123" spans="1:19" x14ac:dyDescent="0.3">
      <c r="A123" s="3" t="s">
        <v>245</v>
      </c>
      <c r="B123" s="2" t="str">
        <f t="shared" si="12"/>
        <v>SILVER LAKE OVERLOOK</v>
      </c>
      <c r="C123" s="2" t="str">
        <f t="shared" si="13"/>
        <v>DEER CREEK TH.</v>
      </c>
      <c r="D123" s="5">
        <f t="shared" si="14"/>
        <v>7.7860434782608694</v>
      </c>
      <c r="E123" s="12">
        <v>9.1999999999999993</v>
      </c>
      <c r="F123" s="6">
        <v>4.0999999999999996</v>
      </c>
      <c r="G123" s="12">
        <f>SUM(E123/CoverSheet!$F$22)+((M123/CoverSheet!$F$23)/10)+IF(H123&gt;2000,(H123/CoverSheet!$F$24)/2,0)+(Q123/CoverSheet!$F$25)</f>
        <v>5.6280543478260867</v>
      </c>
      <c r="H123" s="14">
        <v>3503</v>
      </c>
      <c r="I123" s="15">
        <v>6678</v>
      </c>
      <c r="J123" s="14">
        <v>10080</v>
      </c>
      <c r="K123" s="8" t="s">
        <v>84</v>
      </c>
      <c r="L123" s="11" t="s">
        <v>8</v>
      </c>
      <c r="M123" s="20">
        <f t="shared" si="15"/>
        <v>761.52173913043487</v>
      </c>
      <c r="N123" s="34">
        <f>SUM(E123*CoverSheet!$F$10)</f>
        <v>2.76</v>
      </c>
      <c r="O123" s="33">
        <f>SUM(H123/CoverSheet!$F$11)</f>
        <v>3.5030000000000001</v>
      </c>
      <c r="P123" s="33">
        <f>SUM(M123/CoverSheet!$F$12)</f>
        <v>1.5230434782608697</v>
      </c>
      <c r="Q123" s="35">
        <f>IF((K123) = "None",0,LEN(K123)) * CoverSheet!$F$13</f>
        <v>0</v>
      </c>
      <c r="R123" s="2" t="s">
        <v>130</v>
      </c>
      <c r="S123" s="17">
        <v>2</v>
      </c>
    </row>
    <row r="124" spans="1:19" x14ac:dyDescent="0.3">
      <c r="A124" s="3" t="s">
        <v>66</v>
      </c>
      <c r="B124" s="2" t="str">
        <f t="shared" si="12"/>
        <v>SILVER MTN MINE</v>
      </c>
      <c r="C124" s="2" t="str">
        <f t="shared" si="13"/>
        <v>MINERAL FORK TH</v>
      </c>
      <c r="D124" s="5">
        <f t="shared" si="14"/>
        <v>6.3362173913043476</v>
      </c>
      <c r="E124" s="12">
        <v>4.5999999999999996</v>
      </c>
      <c r="F124" s="6">
        <v>3.1</v>
      </c>
      <c r="G124" s="12">
        <f>SUM(E124/CoverSheet!$F$22)+((M124/CoverSheet!$F$23)/10)+IF(H124&gt;2000,(H124/CoverSheet!$F$24)/2,0)+(Q124/CoverSheet!$F$25)</f>
        <v>3.1932717391304344</v>
      </c>
      <c r="H124" s="14">
        <v>2651</v>
      </c>
      <c r="I124" s="15">
        <v>6719</v>
      </c>
      <c r="J124" s="14">
        <v>9260</v>
      </c>
      <c r="K124" s="8" t="s">
        <v>84</v>
      </c>
      <c r="L124" s="11" t="s">
        <v>83</v>
      </c>
      <c r="M124" s="20">
        <f t="shared" si="15"/>
        <v>1152.608695652174</v>
      </c>
      <c r="N124" s="34">
        <f>SUM(E124*CoverSheet!$F$10)</f>
        <v>1.38</v>
      </c>
      <c r="O124" s="33">
        <f>SUM(H124/CoverSheet!$F$11)</f>
        <v>2.6509999999999998</v>
      </c>
      <c r="P124" s="33">
        <f>SUM(M124/CoverSheet!$F$12)</f>
        <v>2.3052173913043479</v>
      </c>
      <c r="Q124" s="35">
        <f>IF((K124) = "None",0,LEN(K124)) * CoverSheet!$F$13</f>
        <v>0</v>
      </c>
      <c r="R124" s="2" t="s">
        <v>30</v>
      </c>
      <c r="S124" s="17">
        <v>2</v>
      </c>
    </row>
    <row r="125" spans="1:19" x14ac:dyDescent="0.3">
      <c r="A125" s="3" t="s">
        <v>182</v>
      </c>
      <c r="B125" s="2" t="str">
        <f t="shared" si="12"/>
        <v>SL OVERLOOK</v>
      </c>
      <c r="C125" s="2" t="str">
        <f t="shared" si="13"/>
        <v>DESOLATION TRAIL.</v>
      </c>
      <c r="D125" s="5">
        <f t="shared" si="14"/>
        <v>3.7664999999999997</v>
      </c>
      <c r="E125" s="12">
        <v>4.8</v>
      </c>
      <c r="F125" s="6">
        <v>2.1</v>
      </c>
      <c r="G125" s="12">
        <f>SUM(E125/CoverSheet!$F$22)+((M125/CoverSheet!$F$23)/10)+IF(H125&gt;2000,(H125/CoverSheet!$F$24)/2,0)+(Q125/CoverSheet!$F$25)</f>
        <v>2.5057499999999999</v>
      </c>
      <c r="H125" s="14">
        <v>1269</v>
      </c>
      <c r="I125" s="15">
        <v>5745</v>
      </c>
      <c r="J125" s="14">
        <v>7002</v>
      </c>
      <c r="K125" s="8" t="s">
        <v>84</v>
      </c>
      <c r="L125" s="11" t="s">
        <v>83</v>
      </c>
      <c r="M125" s="20">
        <f t="shared" si="15"/>
        <v>528.75</v>
      </c>
      <c r="N125" s="34">
        <f>SUM(E125*CoverSheet!$F$10)</f>
        <v>1.44</v>
      </c>
      <c r="O125" s="33">
        <f>SUM(H125/CoverSheet!$F$11)</f>
        <v>1.2689999999999999</v>
      </c>
      <c r="P125" s="33">
        <f>SUM(M125/CoverSheet!$F$12)</f>
        <v>1.0575000000000001</v>
      </c>
      <c r="Q125" s="35">
        <f>IF((K125) = "None",0,LEN(K125)) * CoverSheet!$F$13</f>
        <v>0</v>
      </c>
      <c r="R125" s="2" t="s">
        <v>29</v>
      </c>
      <c r="S125" s="17">
        <v>2</v>
      </c>
    </row>
    <row r="126" spans="1:19" x14ac:dyDescent="0.3">
      <c r="A126" s="3" t="s">
        <v>190</v>
      </c>
      <c r="B126" s="2" t="str">
        <f t="shared" si="12"/>
        <v>SL OVERLOOK</v>
      </c>
      <c r="C126" s="2" t="str">
        <f t="shared" si="13"/>
        <v>FERGUSON CYN.</v>
      </c>
      <c r="D126" s="5">
        <f t="shared" si="14"/>
        <v>4.3540322580645157</v>
      </c>
      <c r="E126" s="12">
        <v>3.1</v>
      </c>
      <c r="F126" s="6">
        <v>1.8</v>
      </c>
      <c r="G126" s="12">
        <f>SUM(E126/CoverSheet!$F$22)+((M126/CoverSheet!$F$23)/10)+IF(H126&gt;2000,(H126/CoverSheet!$F$24)/2,0)+(Q126/CoverSheet!$F$25)</f>
        <v>1.7429032258064516</v>
      </c>
      <c r="H126" s="14">
        <v>1495</v>
      </c>
      <c r="I126" s="15">
        <v>5247</v>
      </c>
      <c r="J126" s="14">
        <v>6709</v>
      </c>
      <c r="K126" s="8" t="s">
        <v>84</v>
      </c>
      <c r="L126" s="11" t="s">
        <v>8</v>
      </c>
      <c r="M126" s="20">
        <f t="shared" si="15"/>
        <v>964.51612903225805</v>
      </c>
      <c r="N126" s="34">
        <f>SUM(E126*CoverSheet!$F$10)</f>
        <v>0.92999999999999994</v>
      </c>
      <c r="O126" s="33">
        <f>SUM(H126/CoverSheet!$F$11)</f>
        <v>1.4950000000000001</v>
      </c>
      <c r="P126" s="33">
        <f>SUM(M126/CoverSheet!$F$12)</f>
        <v>1.9290322580645161</v>
      </c>
      <c r="Q126" s="35">
        <f>IF((K126) = "None",0,LEN(K126)) * CoverSheet!$F$13</f>
        <v>0</v>
      </c>
      <c r="R126" s="2" t="s">
        <v>28</v>
      </c>
      <c r="S126" s="17">
        <v>2</v>
      </c>
    </row>
    <row r="127" spans="1:19" x14ac:dyDescent="0.3">
      <c r="A127" s="3" t="s">
        <v>225</v>
      </c>
      <c r="B127" s="2" t="str">
        <f t="shared" si="12"/>
        <v>SNAKE CREEK PASS</v>
      </c>
      <c r="C127" s="2" t="str">
        <f t="shared" si="13"/>
        <v>BRIGHTON LAKES TH.</v>
      </c>
      <c r="D127" s="5">
        <f t="shared" si="14"/>
        <v>3.8926956521739133</v>
      </c>
      <c r="E127" s="12">
        <v>4.5999999999999996</v>
      </c>
      <c r="F127" s="6">
        <v>2</v>
      </c>
      <c r="G127" s="12">
        <f>SUM(E127/CoverSheet!$F$22)+((M127/CoverSheet!$F$23)/10)+IF(H127&gt;2000,(H127/CoverSheet!$F$24)/2,0)+(Q127/CoverSheet!$F$25)</f>
        <v>2.4168695652173913</v>
      </c>
      <c r="H127" s="14">
        <v>1344</v>
      </c>
      <c r="I127" s="15">
        <v>8765</v>
      </c>
      <c r="J127" s="14">
        <v>10048</v>
      </c>
      <c r="K127" s="8" t="s">
        <v>84</v>
      </c>
      <c r="L127" s="11" t="s">
        <v>83</v>
      </c>
      <c r="M127" s="20">
        <f t="shared" si="15"/>
        <v>584.34782608695662</v>
      </c>
      <c r="N127" s="34">
        <f>SUM(E127*CoverSheet!$F$10)</f>
        <v>1.38</v>
      </c>
      <c r="O127" s="33">
        <f>SUM(H127/CoverSheet!$F$11)</f>
        <v>1.3440000000000001</v>
      </c>
      <c r="P127" s="33">
        <f>SUM(M127/CoverSheet!$F$12)</f>
        <v>1.1686956521739131</v>
      </c>
      <c r="Q127" s="35">
        <f>IF((K127) = "None",0,LEN(K127)) * CoverSheet!$F$13</f>
        <v>0</v>
      </c>
      <c r="R127" s="2" t="s">
        <v>30</v>
      </c>
      <c r="S127" s="17">
        <v>2</v>
      </c>
    </row>
    <row r="128" spans="1:19" x14ac:dyDescent="0.3">
      <c r="A128" s="3" t="s">
        <v>225</v>
      </c>
      <c r="B128" s="2" t="str">
        <f t="shared" si="12"/>
        <v>SNAKE CREEK PASS</v>
      </c>
      <c r="C128" s="2" t="str">
        <f t="shared" si="13"/>
        <v>BRIGHTON LAKES TH.</v>
      </c>
      <c r="D128" s="5">
        <f t="shared" si="14"/>
        <v>3.8328695652173916</v>
      </c>
      <c r="E128" s="12">
        <v>4.5999999999999996</v>
      </c>
      <c r="F128" s="6">
        <v>2.1</v>
      </c>
      <c r="G128" s="12">
        <f>SUM(E128/CoverSheet!$F$22)+((M128/CoverSheet!$F$23)/10)+IF(H128&gt;2000,(H128/CoverSheet!$F$24)/2,0)+(Q128/CoverSheet!$F$25)</f>
        <v>2.4140869565217389</v>
      </c>
      <c r="H128" s="14">
        <v>1312</v>
      </c>
      <c r="I128" s="15">
        <v>8765</v>
      </c>
      <c r="J128" s="14">
        <v>10040</v>
      </c>
      <c r="K128" s="8" t="s">
        <v>84</v>
      </c>
      <c r="L128" s="11" t="s">
        <v>83</v>
      </c>
      <c r="M128" s="20">
        <f t="shared" si="15"/>
        <v>570.43478260869574</v>
      </c>
      <c r="N128" s="34">
        <f>SUM(E128*CoverSheet!$F$10)</f>
        <v>1.38</v>
      </c>
      <c r="O128" s="33">
        <f>SUM(H128/CoverSheet!$F$11)</f>
        <v>1.3120000000000001</v>
      </c>
      <c r="P128" s="33">
        <f>SUM(M128/CoverSheet!$F$12)</f>
        <v>1.1408695652173915</v>
      </c>
      <c r="Q128" s="35">
        <f>IF((K128) = "None",0,LEN(K128)) * CoverSheet!$F$13</f>
        <v>0</v>
      </c>
      <c r="R128" s="2" t="s">
        <v>30</v>
      </c>
      <c r="S128" s="17">
        <v>2</v>
      </c>
    </row>
    <row r="129" spans="1:19" x14ac:dyDescent="0.3">
      <c r="A129" s="3" t="s">
        <v>5</v>
      </c>
      <c r="B129" s="2" t="str">
        <f t="shared" si="12"/>
        <v>SOLDIER FORK PASS</v>
      </c>
      <c r="C129" s="2" t="str">
        <f t="shared" si="13"/>
        <v>SOLDIER FORK</v>
      </c>
      <c r="D129" s="5">
        <f t="shared" si="14"/>
        <v>5.8539999999999992</v>
      </c>
      <c r="E129" s="12">
        <v>2</v>
      </c>
      <c r="F129" s="6">
        <v>1.6</v>
      </c>
      <c r="G129" s="12">
        <f>SUM(E129/CoverSheet!$F$22)+((M129/CoverSheet!$F$23)/10)+IF(H129&gt;2000,(H129/CoverSheet!$F$24)/2,0)+(Q129/CoverSheet!$F$25)</f>
        <v>2.2835999999999999</v>
      </c>
      <c r="H129" s="14">
        <v>1418</v>
      </c>
      <c r="I129" s="15">
        <v>7592</v>
      </c>
      <c r="J129" s="14">
        <v>8884</v>
      </c>
      <c r="K129" s="8" t="s">
        <v>9</v>
      </c>
      <c r="L129" s="11" t="s">
        <v>83</v>
      </c>
      <c r="M129" s="20">
        <f t="shared" si="15"/>
        <v>1418</v>
      </c>
      <c r="N129" s="34">
        <f>SUM(E129*CoverSheet!$F$10)</f>
        <v>0.6</v>
      </c>
      <c r="O129" s="33">
        <f>SUM(H129/CoverSheet!$F$11)</f>
        <v>1.4179999999999999</v>
      </c>
      <c r="P129" s="33">
        <f>SUM(M129/CoverSheet!$F$12)</f>
        <v>2.8359999999999999</v>
      </c>
      <c r="Q129" s="35">
        <f>IF((K129) = "None",0,LEN(K129)) * CoverSheet!$F$13</f>
        <v>1</v>
      </c>
      <c r="R129" s="2" t="s">
        <v>29</v>
      </c>
      <c r="S129" s="17">
        <v>2</v>
      </c>
    </row>
    <row r="130" spans="1:19" x14ac:dyDescent="0.3">
      <c r="A130" s="3" t="s">
        <v>183</v>
      </c>
      <c r="B130" s="2" t="str">
        <f t="shared" ref="B130:B158" si="16">MID(A130,1,FIND(" FROM",A130,1)-1)</f>
        <v>STAIRS GULCH CLIFFS</v>
      </c>
      <c r="C130" s="2" t="str">
        <f t="shared" ref="C130:C158" si="17">RIGHT(A130,LEN(A130)-FIND("FROM",A130)-4)</f>
        <v>STAIRS GULCH.</v>
      </c>
      <c r="D130" s="5">
        <f t="shared" ref="D130:D158" si="18">SUM(N130:Q130)</f>
        <v>5.2249999999999996</v>
      </c>
      <c r="E130" s="12">
        <v>1.6</v>
      </c>
      <c r="F130" s="6">
        <v>0.7</v>
      </c>
      <c r="G130" s="12">
        <f>SUM(E130/CoverSheet!$F$22)+((M130/CoverSheet!$F$23)/10)+IF(H130&gt;2000,(H130/CoverSheet!$F$24)/2,0)+(Q130/CoverSheet!$F$25)</f>
        <v>2.0674999999999999</v>
      </c>
      <c r="H130" s="14">
        <v>1070</v>
      </c>
      <c r="I130" s="15">
        <v>5763</v>
      </c>
      <c r="J130" s="14">
        <v>6833</v>
      </c>
      <c r="K130" s="8" t="s">
        <v>9</v>
      </c>
      <c r="L130" s="11" t="s">
        <v>8</v>
      </c>
      <c r="M130" s="20">
        <f t="shared" ref="M130:M158" si="19">SUM(H130 /(E130/ S130))</f>
        <v>1337.5</v>
      </c>
      <c r="N130" s="34">
        <f>SUM(E130*CoverSheet!$F$10)</f>
        <v>0.48</v>
      </c>
      <c r="O130" s="33">
        <f>SUM(H130/CoverSheet!$F$11)</f>
        <v>1.07</v>
      </c>
      <c r="P130" s="33">
        <f>SUM(M130/CoverSheet!$F$12)</f>
        <v>2.6749999999999998</v>
      </c>
      <c r="Q130" s="35">
        <f>IF((K130) = "None",0,LEN(K130)) * CoverSheet!$F$13</f>
        <v>1</v>
      </c>
      <c r="R130" s="2" t="s">
        <v>30</v>
      </c>
      <c r="S130" s="17">
        <v>2</v>
      </c>
    </row>
    <row r="131" spans="1:19" x14ac:dyDescent="0.3">
      <c r="A131" s="3" t="s">
        <v>77</v>
      </c>
      <c r="B131" s="2" t="str">
        <f t="shared" si="16"/>
        <v>STORM MTN</v>
      </c>
      <c r="C131" s="2" t="str">
        <f t="shared" si="17"/>
        <v>FERGUSON CYN</v>
      </c>
      <c r="D131" s="5">
        <f t="shared" si="18"/>
        <v>10.141500000000001</v>
      </c>
      <c r="E131" s="12">
        <v>6.4</v>
      </c>
      <c r="F131" s="6">
        <v>6.3</v>
      </c>
      <c r="G131" s="12">
        <f>SUM(E131/CoverSheet!$F$22)+((M131/CoverSheet!$F$23)/10)+IF(H131&gt;2000,(H131/CoverSheet!$F$24)/2,0)+(Q131/CoverSheet!$F$25)</f>
        <v>5.5887500000000001</v>
      </c>
      <c r="H131" s="14">
        <v>4444</v>
      </c>
      <c r="I131" s="15">
        <v>5247</v>
      </c>
      <c r="J131" s="14">
        <v>9524</v>
      </c>
      <c r="K131" s="9" t="s">
        <v>10</v>
      </c>
      <c r="L131" s="11" t="s">
        <v>8</v>
      </c>
      <c r="M131" s="20">
        <f t="shared" si="19"/>
        <v>1388.75</v>
      </c>
      <c r="N131" s="34">
        <f>SUM(E131*CoverSheet!$F$10)</f>
        <v>1.92</v>
      </c>
      <c r="O131" s="33">
        <f>SUM(H131/CoverSheet!$F$11)</f>
        <v>4.444</v>
      </c>
      <c r="P131" s="33">
        <f>SUM(M131/CoverSheet!$F$12)</f>
        <v>2.7774999999999999</v>
      </c>
      <c r="Q131" s="35">
        <f>IF((K131) = "None",0,LEN(K131)) * CoverSheet!$F$13</f>
        <v>1</v>
      </c>
      <c r="R131" s="2" t="s">
        <v>28</v>
      </c>
      <c r="S131" s="17">
        <v>2</v>
      </c>
    </row>
    <row r="132" spans="1:19" x14ac:dyDescent="0.3">
      <c r="A132" s="3" t="s">
        <v>215</v>
      </c>
      <c r="B132" s="2" t="str">
        <f t="shared" si="16"/>
        <v>SUGARLOAF PASS</v>
      </c>
      <c r="C132" s="2" t="str">
        <f t="shared" si="17"/>
        <v>COLLINS GULCH.</v>
      </c>
      <c r="D132" s="5">
        <f t="shared" si="18"/>
        <v>5.1083333333333334</v>
      </c>
      <c r="E132" s="12">
        <v>6</v>
      </c>
      <c r="F132" s="6">
        <v>2.8</v>
      </c>
      <c r="G132" s="12">
        <f>SUM(E132/CoverSheet!$F$22)+((M132/CoverSheet!$F$23)/10)+IF(H132&gt;2000,(H132/CoverSheet!$F$24)/2,0)+(Q132/CoverSheet!$F$25)</f>
        <v>3.1323333333333334</v>
      </c>
      <c r="H132" s="14">
        <v>1985</v>
      </c>
      <c r="I132" s="15">
        <v>8540</v>
      </c>
      <c r="J132" s="14">
        <v>10525</v>
      </c>
      <c r="K132" s="8" t="s">
        <v>84</v>
      </c>
      <c r="L132" s="11" t="s">
        <v>83</v>
      </c>
      <c r="M132" s="20">
        <f t="shared" si="19"/>
        <v>661.66666666666663</v>
      </c>
      <c r="N132" s="34">
        <f>SUM(E132*CoverSheet!$F$10)</f>
        <v>1.7999999999999998</v>
      </c>
      <c r="O132" s="33">
        <f>SUM(H132/CoverSheet!$F$11)</f>
        <v>1.9850000000000001</v>
      </c>
      <c r="P132" s="33">
        <f>SUM(M132/CoverSheet!$F$12)</f>
        <v>1.3233333333333333</v>
      </c>
      <c r="Q132" s="35">
        <f>IF((K132) = "None",0,LEN(K132)) * CoverSheet!$F$13</f>
        <v>0</v>
      </c>
      <c r="R132" s="2" t="s">
        <v>31</v>
      </c>
      <c r="S132" s="17">
        <v>2</v>
      </c>
    </row>
    <row r="133" spans="1:19" x14ac:dyDescent="0.3">
      <c r="A133" s="3" t="s">
        <v>237</v>
      </c>
      <c r="B133" s="2" t="str">
        <f t="shared" si="16"/>
        <v>SUGARLOAF PASS</v>
      </c>
      <c r="C133" s="2" t="str">
        <f t="shared" si="17"/>
        <v>SUGARLOAF RD.</v>
      </c>
      <c r="D133" s="5">
        <f t="shared" si="18"/>
        <v>5.0150000000000006</v>
      </c>
      <c r="E133" s="12">
        <v>7</v>
      </c>
      <c r="F133" s="6">
        <v>2.4</v>
      </c>
      <c r="G133" s="12">
        <f>SUM(E133/CoverSheet!$F$22)+((M133/CoverSheet!$F$23)/10)+IF(H133&gt;2000,(H133/CoverSheet!$F$24)/2,0)+(Q133/CoverSheet!$F$25)</f>
        <v>3.6059999999999999</v>
      </c>
      <c r="H133" s="14">
        <v>1855</v>
      </c>
      <c r="I133" s="15">
        <v>8702</v>
      </c>
      <c r="J133" s="14">
        <v>10525</v>
      </c>
      <c r="K133" s="8" t="s">
        <v>84</v>
      </c>
      <c r="L133" s="11" t="s">
        <v>83</v>
      </c>
      <c r="M133" s="20">
        <f t="shared" si="19"/>
        <v>530</v>
      </c>
      <c r="N133" s="34">
        <f>SUM(E133*CoverSheet!$F$10)</f>
        <v>2.1</v>
      </c>
      <c r="O133" s="33">
        <f>SUM(H133/CoverSheet!$F$11)</f>
        <v>1.855</v>
      </c>
      <c r="P133" s="33">
        <f>SUM(M133/CoverSheet!$F$12)</f>
        <v>1.06</v>
      </c>
      <c r="Q133" s="35">
        <f>IF((K133) = "None",0,LEN(K133)) * CoverSheet!$F$13</f>
        <v>0</v>
      </c>
      <c r="R133" s="2" t="s">
        <v>31</v>
      </c>
      <c r="S133" s="17">
        <v>2</v>
      </c>
    </row>
    <row r="134" spans="1:19" x14ac:dyDescent="0.3">
      <c r="A134" s="3" t="s">
        <v>217</v>
      </c>
      <c r="B134" s="2" t="str">
        <f t="shared" si="16"/>
        <v>SUGARLOAF PEAK</v>
      </c>
      <c r="C134" s="2" t="str">
        <f t="shared" si="17"/>
        <v>CECRET LAKE TH</v>
      </c>
      <c r="D134" s="5">
        <f t="shared" si="18"/>
        <v>4.5517142857142856</v>
      </c>
      <c r="E134" s="12">
        <v>4.2</v>
      </c>
      <c r="F134" s="6">
        <v>2.1</v>
      </c>
      <c r="G134" s="12">
        <f>SUM(E134/CoverSheet!$F$22)+((M134/CoverSheet!$F$23)/10)+IF(H134&gt;2000,(H134/CoverSheet!$F$24)/2,0)+(Q134/CoverSheet!$F$25)</f>
        <v>2.2605714285714287</v>
      </c>
      <c r="H134" s="14">
        <v>1686</v>
      </c>
      <c r="I134" s="15">
        <v>9428</v>
      </c>
      <c r="J134" s="14">
        <v>11051</v>
      </c>
      <c r="K134" s="8" t="s">
        <v>84</v>
      </c>
      <c r="L134" s="11" t="s">
        <v>83</v>
      </c>
      <c r="M134" s="20">
        <f t="shared" si="19"/>
        <v>802.85714285714278</v>
      </c>
      <c r="N134" s="34">
        <f>SUM(E134*CoverSheet!$F$10)</f>
        <v>1.26</v>
      </c>
      <c r="O134" s="33">
        <f>SUM(H134/CoverSheet!$F$11)</f>
        <v>1.6859999999999999</v>
      </c>
      <c r="P134" s="33">
        <f>SUM(M134/CoverSheet!$F$12)</f>
        <v>1.6057142857142856</v>
      </c>
      <c r="Q134" s="35">
        <f>IF((K134) = "None",0,LEN(K134)) * CoverSheet!$F$13</f>
        <v>0</v>
      </c>
      <c r="R134" s="2" t="s">
        <v>31</v>
      </c>
      <c r="S134" s="17">
        <v>2</v>
      </c>
    </row>
    <row r="135" spans="1:19" x14ac:dyDescent="0.3">
      <c r="A135" s="3" t="s">
        <v>216</v>
      </c>
      <c r="B135" s="2" t="str">
        <f t="shared" si="16"/>
        <v>SUGARLOAF PEAK</v>
      </c>
      <c r="C135" s="2" t="str">
        <f t="shared" si="17"/>
        <v>COLLINS GULCH.</v>
      </c>
      <c r="D135" s="5">
        <f t="shared" si="18"/>
        <v>6.0128181818181812</v>
      </c>
      <c r="E135" s="12">
        <v>6.6</v>
      </c>
      <c r="F135" s="6">
        <v>2.2000000000000002</v>
      </c>
      <c r="G135" s="12">
        <f>SUM(E135/CoverSheet!$F$22)+((M135/CoverSheet!$F$23)/10)+IF(H135&gt;2000,(H135/CoverSheet!$F$24)/2,0)+(Q135/CoverSheet!$F$25)</f>
        <v>4.0799318181818176</v>
      </c>
      <c r="H135" s="14">
        <v>2511</v>
      </c>
      <c r="I135" s="15">
        <v>8540</v>
      </c>
      <c r="J135" s="14">
        <v>11051</v>
      </c>
      <c r="K135" s="8" t="s">
        <v>84</v>
      </c>
      <c r="L135" s="11" t="s">
        <v>83</v>
      </c>
      <c r="M135" s="20">
        <f t="shared" si="19"/>
        <v>760.90909090909099</v>
      </c>
      <c r="N135" s="34">
        <f>SUM(E135*CoverSheet!$F$10)</f>
        <v>1.9799999999999998</v>
      </c>
      <c r="O135" s="33">
        <f>SUM(H135/CoverSheet!$F$11)</f>
        <v>2.5110000000000001</v>
      </c>
      <c r="P135" s="33">
        <f>SUM(M135/CoverSheet!$F$12)</f>
        <v>1.521818181818182</v>
      </c>
      <c r="Q135" s="35">
        <f>IF((K135) = "None",0,LEN(K135)) * CoverSheet!$F$13</f>
        <v>0</v>
      </c>
      <c r="R135" s="2" t="s">
        <v>31</v>
      </c>
      <c r="S135" s="17">
        <v>2</v>
      </c>
    </row>
    <row r="136" spans="1:19" x14ac:dyDescent="0.3">
      <c r="A136" s="3" t="s">
        <v>50</v>
      </c>
      <c r="B136" s="2" t="str">
        <f t="shared" si="16"/>
        <v>SUNDIAL</v>
      </c>
      <c r="C136" s="2" t="str">
        <f t="shared" si="17"/>
        <v>MILL B SOUTH TH</v>
      </c>
      <c r="D136" s="5">
        <f t="shared" si="18"/>
        <v>10.774511627906977</v>
      </c>
      <c r="E136" s="12">
        <v>8.6</v>
      </c>
      <c r="F136" s="6">
        <v>7.6</v>
      </c>
      <c r="G136" s="12">
        <f>SUM(E136/CoverSheet!$F$22)+((M136/CoverSheet!$F$23)/10)+IF(H136&gt;2000,(H136/CoverSheet!$F$24)/2,0)+(Q136/CoverSheet!$F$25)</f>
        <v>7.5536511627906968</v>
      </c>
      <c r="H136" s="14">
        <v>4228</v>
      </c>
      <c r="I136" s="15">
        <v>6200</v>
      </c>
      <c r="J136" s="14">
        <v>10320</v>
      </c>
      <c r="K136" s="9" t="s">
        <v>12</v>
      </c>
      <c r="L136" s="11" t="s">
        <v>8</v>
      </c>
      <c r="M136" s="20">
        <f t="shared" si="19"/>
        <v>983.25581395348843</v>
      </c>
      <c r="N136" s="34">
        <f>SUM(E136*CoverSheet!$F$10)</f>
        <v>2.5799999999999996</v>
      </c>
      <c r="O136" s="33">
        <f>SUM(H136/CoverSheet!$F$11)</f>
        <v>4.2279999999999998</v>
      </c>
      <c r="P136" s="33">
        <f>SUM(M136/CoverSheet!$F$12)</f>
        <v>1.9665116279069768</v>
      </c>
      <c r="Q136" s="35">
        <f>IF((K136) = "None",0,LEN(K136)) * CoverSheet!$F$13</f>
        <v>2</v>
      </c>
      <c r="R136" s="2" t="s">
        <v>30</v>
      </c>
      <c r="S136" s="17">
        <v>2</v>
      </c>
    </row>
    <row r="137" spans="1:19" x14ac:dyDescent="0.3">
      <c r="A137" s="3" t="s">
        <v>226</v>
      </c>
      <c r="B137" s="2" t="str">
        <f t="shared" si="16"/>
        <v>SUNSET PEAK</v>
      </c>
      <c r="C137" s="2" t="str">
        <f t="shared" si="17"/>
        <v>BRIGHTON LAKES TH.</v>
      </c>
      <c r="D137" s="5">
        <f t="shared" si="18"/>
        <v>5.1166666666666671</v>
      </c>
      <c r="E137" s="12">
        <v>6</v>
      </c>
      <c r="F137" s="6">
        <v>3</v>
      </c>
      <c r="G137" s="12">
        <f>SUM(E137/CoverSheet!$F$22)+((M137/CoverSheet!$F$23)/10)+IF(H137&gt;2000,(H137/CoverSheet!$F$24)/2,0)+(Q137/CoverSheet!$F$25)</f>
        <v>3.1326666666666667</v>
      </c>
      <c r="H137" s="14">
        <v>1990</v>
      </c>
      <c r="I137" s="15">
        <v>8765</v>
      </c>
      <c r="J137" s="14">
        <v>10648</v>
      </c>
      <c r="K137" s="8" t="s">
        <v>84</v>
      </c>
      <c r="L137" s="11" t="s">
        <v>83</v>
      </c>
      <c r="M137" s="20">
        <f t="shared" si="19"/>
        <v>663.33333333333337</v>
      </c>
      <c r="N137" s="34">
        <f>SUM(E137*CoverSheet!$F$10)</f>
        <v>1.7999999999999998</v>
      </c>
      <c r="O137" s="33">
        <f>SUM(H137/CoverSheet!$F$11)</f>
        <v>1.99</v>
      </c>
      <c r="P137" s="33">
        <f>SUM(M137/CoverSheet!$F$12)</f>
        <v>1.3266666666666667</v>
      </c>
      <c r="Q137" s="35">
        <f>IF((K137) = "None",0,LEN(K137)) * CoverSheet!$F$13</f>
        <v>0</v>
      </c>
      <c r="R137" s="2" t="s">
        <v>30</v>
      </c>
      <c r="S137" s="17">
        <v>2</v>
      </c>
    </row>
    <row r="138" spans="1:19" x14ac:dyDescent="0.3">
      <c r="A138" s="3" t="s">
        <v>184</v>
      </c>
      <c r="B138" s="2" t="str">
        <f t="shared" si="16"/>
        <v>SUNSET PEAK</v>
      </c>
      <c r="C138" s="2" t="str">
        <f t="shared" si="17"/>
        <v>CATHERINE PASS TH.</v>
      </c>
      <c r="D138" s="5">
        <f t="shared" si="18"/>
        <v>3.8852195121951221</v>
      </c>
      <c r="E138" s="12">
        <v>4.0999999999999996</v>
      </c>
      <c r="F138" s="6">
        <v>1.8</v>
      </c>
      <c r="G138" s="12">
        <f>SUM(E138/CoverSheet!$F$22)+((M138/CoverSheet!$F$23)/10)+IF(H138&gt;2000,(H138/CoverSheet!$F$24)/2,0)+(Q138/CoverSheet!$F$25)</f>
        <v>2.1811219512195121</v>
      </c>
      <c r="H138" s="14">
        <v>1344</v>
      </c>
      <c r="I138" s="15">
        <v>9387</v>
      </c>
      <c r="J138" s="14">
        <v>10648</v>
      </c>
      <c r="K138" s="8" t="s">
        <v>84</v>
      </c>
      <c r="L138" s="11" t="s">
        <v>83</v>
      </c>
      <c r="M138" s="20">
        <f t="shared" si="19"/>
        <v>655.60975609756099</v>
      </c>
      <c r="N138" s="34">
        <f>SUM(E138*CoverSheet!$F$10)</f>
        <v>1.2299999999999998</v>
      </c>
      <c r="O138" s="33">
        <f>SUM(H138/CoverSheet!$F$11)</f>
        <v>1.3440000000000001</v>
      </c>
      <c r="P138" s="33">
        <f>SUM(M138/CoverSheet!$F$12)</f>
        <v>1.311219512195122</v>
      </c>
      <c r="Q138" s="35">
        <f>IF((K138) = "None",0,LEN(K138)) * CoverSheet!$F$13</f>
        <v>0</v>
      </c>
      <c r="R138" s="2" t="s">
        <v>31</v>
      </c>
      <c r="S138" s="17">
        <v>2</v>
      </c>
    </row>
    <row r="139" spans="1:19" x14ac:dyDescent="0.3">
      <c r="A139" s="3" t="s">
        <v>185</v>
      </c>
      <c r="B139" s="2" t="str">
        <f t="shared" si="16"/>
        <v>TERRACE PICNIC AREA</v>
      </c>
      <c r="C139" s="2" t="str">
        <f t="shared" si="17"/>
        <v>ELBOW FORK TH.</v>
      </c>
      <c r="D139" s="5">
        <f t="shared" si="18"/>
        <v>4.8119999999999994</v>
      </c>
      <c r="E139" s="12">
        <v>5</v>
      </c>
      <c r="F139" s="6">
        <v>1.2</v>
      </c>
      <c r="G139" s="12">
        <f>SUM(E139/CoverSheet!$F$22)+((M139/CoverSheet!$F$23)/10)+IF(H139&gt;2000,(H139/CoverSheet!$F$24)/2,0)+(Q139/CoverSheet!$F$25)</f>
        <v>2.6471999999999998</v>
      </c>
      <c r="H139" s="14">
        <v>1840</v>
      </c>
      <c r="I139" s="15">
        <v>6647</v>
      </c>
      <c r="J139" s="14">
        <v>7350</v>
      </c>
      <c r="K139" s="8" t="s">
        <v>84</v>
      </c>
      <c r="L139" s="11" t="s">
        <v>8</v>
      </c>
      <c r="M139" s="20">
        <f t="shared" si="19"/>
        <v>736</v>
      </c>
      <c r="N139" s="34">
        <f>SUM(E139*CoverSheet!$F$10)</f>
        <v>1.5</v>
      </c>
      <c r="O139" s="33">
        <f>SUM(H139/CoverSheet!$F$11)</f>
        <v>1.84</v>
      </c>
      <c r="P139" s="33">
        <f>SUM(M139/CoverSheet!$F$12)</f>
        <v>1.472</v>
      </c>
      <c r="Q139" s="35">
        <f>IF((K139) = "None",0,LEN(K139)) * CoverSheet!$F$13</f>
        <v>0</v>
      </c>
      <c r="R139" s="2" t="s">
        <v>29</v>
      </c>
      <c r="S139" s="17">
        <v>2</v>
      </c>
    </row>
    <row r="140" spans="1:19" x14ac:dyDescent="0.3">
      <c r="A140" s="3" t="s">
        <v>241</v>
      </c>
      <c r="B140" s="2" t="str">
        <f t="shared" si="16"/>
        <v>THAYNES CYN PASS</v>
      </c>
      <c r="C140" s="2" t="str">
        <f t="shared" si="17"/>
        <v>NEFFS CYN TH.</v>
      </c>
      <c r="D140" s="5">
        <f t="shared" si="18"/>
        <v>7.1358648648648639</v>
      </c>
      <c r="E140" s="12">
        <v>7.4</v>
      </c>
      <c r="F140" s="6">
        <v>3.9</v>
      </c>
      <c r="G140" s="12">
        <f>SUM(E140/CoverSheet!$F$22)+((M140/CoverSheet!$F$23)/10)+IF(H140&gt;2000,(H140/CoverSheet!$F$24)/2,0)+(Q140/CoverSheet!$F$25)</f>
        <v>4.6702364864864867</v>
      </c>
      <c r="H140" s="14">
        <v>3191</v>
      </c>
      <c r="I140" s="15">
        <v>5603</v>
      </c>
      <c r="J140" s="14">
        <v>8713</v>
      </c>
      <c r="K140" s="8" t="s">
        <v>84</v>
      </c>
      <c r="L140" s="11" t="s">
        <v>8</v>
      </c>
      <c r="M140" s="20">
        <f t="shared" si="19"/>
        <v>862.43243243243239</v>
      </c>
      <c r="N140" s="34">
        <f>SUM(E140*CoverSheet!$F$10)</f>
        <v>2.2200000000000002</v>
      </c>
      <c r="O140" s="33">
        <f>SUM(H140/CoverSheet!$F$11)</f>
        <v>3.1909999999999998</v>
      </c>
      <c r="P140" s="33">
        <f>SUM(M140/CoverSheet!$F$12)</f>
        <v>1.7248648648648648</v>
      </c>
      <c r="Q140" s="35">
        <f>IF((K140) = "None",0,LEN(K140)) * CoverSheet!$F$13</f>
        <v>0</v>
      </c>
      <c r="R140" s="2" t="s">
        <v>28</v>
      </c>
      <c r="S140" s="17">
        <v>2</v>
      </c>
    </row>
    <row r="141" spans="1:19" x14ac:dyDescent="0.3">
      <c r="A141" s="3" t="s">
        <v>186</v>
      </c>
      <c r="B141" s="2" t="str">
        <f t="shared" si="16"/>
        <v>THAYNES PEAK</v>
      </c>
      <c r="C141" s="2" t="str">
        <f t="shared" si="17"/>
        <v>THAYNES CYN TH.</v>
      </c>
      <c r="D141" s="5">
        <f t="shared" si="18"/>
        <v>7.1863529411764695</v>
      </c>
      <c r="E141" s="12">
        <v>10.199999999999999</v>
      </c>
      <c r="F141" s="6">
        <v>3.5</v>
      </c>
      <c r="G141" s="12">
        <f>SUM(E141/CoverSheet!$F$22)+((M141/CoverSheet!$F$23)/10)+IF(H141&gt;2000,(H141/CoverSheet!$F$24)/2,0)+(Q141/CoverSheet!$F$25)</f>
        <v>5.9572352941176465</v>
      </c>
      <c r="H141" s="14">
        <v>2964</v>
      </c>
      <c r="I141" s="15">
        <v>5745</v>
      </c>
      <c r="J141" s="14">
        <v>8656</v>
      </c>
      <c r="K141" s="8" t="s">
        <v>84</v>
      </c>
      <c r="L141" s="11" t="s">
        <v>8</v>
      </c>
      <c r="M141" s="20">
        <f t="shared" si="19"/>
        <v>581.17647058823536</v>
      </c>
      <c r="N141" s="34">
        <f>SUM(E141*CoverSheet!$F$10)</f>
        <v>3.0599999999999996</v>
      </c>
      <c r="O141" s="33">
        <f>SUM(H141/CoverSheet!$F$11)</f>
        <v>2.964</v>
      </c>
      <c r="P141" s="33">
        <f>SUM(M141/CoverSheet!$F$12)</f>
        <v>1.1623529411764708</v>
      </c>
      <c r="Q141" s="35">
        <f>IF((K141) = "None",0,LEN(K141)) * CoverSheet!$F$13</f>
        <v>0</v>
      </c>
      <c r="R141" s="2" t="s">
        <v>29</v>
      </c>
      <c r="S141" s="17">
        <v>2</v>
      </c>
    </row>
    <row r="142" spans="1:19" x14ac:dyDescent="0.3">
      <c r="A142" s="3" t="s">
        <v>187</v>
      </c>
      <c r="B142" s="2" t="str">
        <f t="shared" si="16"/>
        <v>TIMPANOGOS CAVE</v>
      </c>
      <c r="C142" s="2" t="str">
        <f t="shared" si="17"/>
        <v>TIMPANOGOS CAVE TH.</v>
      </c>
      <c r="D142" s="5">
        <f t="shared" si="18"/>
        <v>3.4124999999999996</v>
      </c>
      <c r="E142" s="12">
        <v>3.2</v>
      </c>
      <c r="F142" s="6">
        <v>2</v>
      </c>
      <c r="G142" s="12">
        <f>SUM(E142/CoverSheet!$F$22)+((M142/CoverSheet!$F$23)/10)+IF(H142&gt;2000,(H142/CoverSheet!$F$24)/2,0)+(Q142/CoverSheet!$F$25)</f>
        <v>1.7362500000000001</v>
      </c>
      <c r="H142" s="14">
        <v>1090</v>
      </c>
      <c r="I142" s="15">
        <v>5640</v>
      </c>
      <c r="J142" s="14">
        <v>6730</v>
      </c>
      <c r="K142" s="8" t="s">
        <v>84</v>
      </c>
      <c r="L142" s="11" t="s">
        <v>83</v>
      </c>
      <c r="M142" s="20">
        <f t="shared" si="19"/>
        <v>681.25</v>
      </c>
      <c r="N142" s="34">
        <f>SUM(E142*CoverSheet!$F$10)</f>
        <v>0.96</v>
      </c>
      <c r="O142" s="33">
        <f>SUM(H142/CoverSheet!$F$11)</f>
        <v>1.0900000000000001</v>
      </c>
      <c r="P142" s="33">
        <f>SUM(M142/CoverSheet!$F$12)</f>
        <v>1.3625</v>
      </c>
      <c r="Q142" s="35">
        <f>IF((K142) = "None",0,LEN(K142)) * CoverSheet!$F$13</f>
        <v>0</v>
      </c>
      <c r="R142" s="2" t="s">
        <v>130</v>
      </c>
      <c r="S142" s="17">
        <v>2</v>
      </c>
    </row>
    <row r="143" spans="1:19" x14ac:dyDescent="0.3">
      <c r="A143" s="3" t="s">
        <v>188</v>
      </c>
      <c r="B143" s="2" t="str">
        <f t="shared" si="16"/>
        <v>TOLCAT STREAM</v>
      </c>
      <c r="C143" s="2" t="str">
        <f t="shared" si="17"/>
        <v>MT OLYMPUS TH.</v>
      </c>
      <c r="D143" s="5">
        <f t="shared" si="18"/>
        <v>4.3957058823529405</v>
      </c>
      <c r="E143" s="12">
        <v>3.4</v>
      </c>
      <c r="F143" s="6">
        <v>1.9</v>
      </c>
      <c r="G143" s="12">
        <f>SUM(E143/CoverSheet!$F$22)+((M143/CoverSheet!$F$23)/10)+IF(H143&gt;2000,(H143/CoverSheet!$F$24)/2,0)+(Q143/CoverSheet!$F$25)</f>
        <v>1.8824705882352941</v>
      </c>
      <c r="H143" s="14">
        <v>1551</v>
      </c>
      <c r="I143" s="15">
        <v>4845</v>
      </c>
      <c r="J143" s="14">
        <v>6274</v>
      </c>
      <c r="K143" s="8" t="s">
        <v>84</v>
      </c>
      <c r="L143" s="11" t="s">
        <v>8</v>
      </c>
      <c r="M143" s="20">
        <f t="shared" si="19"/>
        <v>912.35294117647061</v>
      </c>
      <c r="N143" s="34">
        <f>SUM(E143*CoverSheet!$F$10)</f>
        <v>1.02</v>
      </c>
      <c r="O143" s="33">
        <f>SUM(H143/CoverSheet!$F$11)</f>
        <v>1.5509999999999999</v>
      </c>
      <c r="P143" s="33">
        <f>SUM(M143/CoverSheet!$F$12)</f>
        <v>1.8247058823529412</v>
      </c>
      <c r="Q143" s="35">
        <f>IF((K143) = "None",0,LEN(K143)) * CoverSheet!$F$13</f>
        <v>0</v>
      </c>
      <c r="R143" s="2" t="s">
        <v>28</v>
      </c>
      <c r="S143" s="17">
        <v>2</v>
      </c>
    </row>
    <row r="144" spans="1:19" x14ac:dyDescent="0.3">
      <c r="A144" s="3" t="s">
        <v>192</v>
      </c>
      <c r="B144" s="2" t="str">
        <f t="shared" si="16"/>
        <v>TRIPLE TRAVERSE</v>
      </c>
      <c r="C144" s="2" t="str">
        <f t="shared" si="17"/>
        <v>MILL B SOUTH TH.</v>
      </c>
      <c r="D144" s="5">
        <f t="shared" si="18"/>
        <v>13.467124999999999</v>
      </c>
      <c r="E144" s="12">
        <v>9.6</v>
      </c>
      <c r="F144" s="6">
        <v>10</v>
      </c>
      <c r="G144" s="12">
        <f>SUM(E144/CoverSheet!$F$22)+((M144/CoverSheet!$F$23)/10)+IF(H144&gt;2000,(H144/CoverSheet!$F$24)/2,0)+(Q144/CoverSheet!$F$25)</f>
        <v>9.5005625000000009</v>
      </c>
      <c r="H144" s="14">
        <v>6279</v>
      </c>
      <c r="I144" s="15">
        <v>6200</v>
      </c>
      <c r="J144" s="6">
        <v>11330</v>
      </c>
      <c r="K144" s="9" t="s">
        <v>17</v>
      </c>
      <c r="L144" s="11" t="s">
        <v>8</v>
      </c>
      <c r="M144" s="20">
        <f t="shared" si="19"/>
        <v>654.0625</v>
      </c>
      <c r="N144" s="34">
        <f>SUM(E144*CoverSheet!$F$10)</f>
        <v>2.88</v>
      </c>
      <c r="O144" s="33">
        <f>SUM(H144/CoverSheet!$F$11)</f>
        <v>6.2789999999999999</v>
      </c>
      <c r="P144" s="33">
        <f>SUM(M144/CoverSheet!$F$12)</f>
        <v>1.308125</v>
      </c>
      <c r="Q144" s="35">
        <f>IF((K144) = "None",0,LEN(K144)) * CoverSheet!$F$13</f>
        <v>3</v>
      </c>
      <c r="R144" s="2" t="s">
        <v>30</v>
      </c>
      <c r="S144" s="17">
        <v>1</v>
      </c>
    </row>
    <row r="145" spans="1:19" x14ac:dyDescent="0.3">
      <c r="A145" s="3" t="s">
        <v>227</v>
      </c>
      <c r="B145" s="2" t="str">
        <f t="shared" si="16"/>
        <v>TWIN LAKES</v>
      </c>
      <c r="C145" s="2" t="str">
        <f t="shared" si="17"/>
        <v>BRIGHTON LAKES TH.</v>
      </c>
      <c r="D145" s="5">
        <f t="shared" si="18"/>
        <v>3.7345263157894735</v>
      </c>
      <c r="E145" s="12">
        <v>3.8</v>
      </c>
      <c r="F145" s="6"/>
      <c r="G145" s="12">
        <f>SUM(E145/CoverSheet!$F$22)+((M145/CoverSheet!$F$23)/10)+IF(H145&gt;2000,(H145/CoverSheet!$F$24)/2,0)+(Q145/CoverSheet!$F$25)</f>
        <v>2.0330526315789474</v>
      </c>
      <c r="H145" s="14">
        <v>1264</v>
      </c>
      <c r="I145" s="15">
        <v>8765</v>
      </c>
      <c r="J145" s="14">
        <v>9508</v>
      </c>
      <c r="K145" s="8" t="s">
        <v>84</v>
      </c>
      <c r="L145" s="11" t="s">
        <v>83</v>
      </c>
      <c r="M145" s="20">
        <f t="shared" si="19"/>
        <v>665.26315789473688</v>
      </c>
      <c r="N145" s="34">
        <f>SUM(E145*CoverSheet!$F$10)</f>
        <v>1.1399999999999999</v>
      </c>
      <c r="O145" s="33">
        <f>SUM(H145/CoverSheet!$F$11)</f>
        <v>1.264</v>
      </c>
      <c r="P145" s="33">
        <f>SUM(M145/CoverSheet!$F$12)</f>
        <v>1.3305263157894738</v>
      </c>
      <c r="Q145" s="35">
        <f>IF((K145) = "None",0,LEN(K145)) * CoverSheet!$F$13</f>
        <v>0</v>
      </c>
      <c r="R145" s="2" t="s">
        <v>30</v>
      </c>
      <c r="S145" s="17">
        <v>2</v>
      </c>
    </row>
    <row r="146" spans="1:19" x14ac:dyDescent="0.3">
      <c r="A146" s="3" t="s">
        <v>228</v>
      </c>
      <c r="B146" s="2" t="str">
        <f t="shared" si="16"/>
        <v>TWIN LAKES</v>
      </c>
      <c r="C146" s="2" t="str">
        <f t="shared" si="17"/>
        <v>SILVER LAKE TH.</v>
      </c>
      <c r="D146" s="5">
        <f t="shared" si="18"/>
        <v>2.976</v>
      </c>
      <c r="E146" s="12">
        <v>1.8</v>
      </c>
      <c r="F146" s="6">
        <v>1</v>
      </c>
      <c r="G146" s="12">
        <f>SUM(E146/CoverSheet!$F$22)+((M146/CoverSheet!$F$23)/10)+IF(H146&gt;2000,(H146/CoverSheet!$F$24)/2,0)+(Q146/CoverSheet!$F$25)</f>
        <v>1.0680000000000001</v>
      </c>
      <c r="H146" s="14">
        <v>756</v>
      </c>
      <c r="I146" s="15">
        <v>8730</v>
      </c>
      <c r="J146" s="14">
        <v>9484</v>
      </c>
      <c r="K146" s="8" t="s">
        <v>84</v>
      </c>
      <c r="L146" s="11" t="s">
        <v>83</v>
      </c>
      <c r="M146" s="20">
        <f t="shared" si="19"/>
        <v>840</v>
      </c>
      <c r="N146" s="34">
        <f>SUM(E146*CoverSheet!$F$10)</f>
        <v>0.54</v>
      </c>
      <c r="O146" s="33">
        <f>SUM(H146/CoverSheet!$F$11)</f>
        <v>0.75600000000000001</v>
      </c>
      <c r="P146" s="33">
        <f>SUM(M146/CoverSheet!$F$12)</f>
        <v>1.68</v>
      </c>
      <c r="Q146" s="35">
        <f>IF((K146) = "None",0,LEN(K146)) * CoverSheet!$F$13</f>
        <v>0</v>
      </c>
      <c r="R146" s="2" t="s">
        <v>30</v>
      </c>
      <c r="S146" s="17">
        <v>2</v>
      </c>
    </row>
    <row r="147" spans="1:19" x14ac:dyDescent="0.3">
      <c r="A147" s="3" t="s">
        <v>232</v>
      </c>
      <c r="B147" s="2" t="str">
        <f t="shared" si="16"/>
        <v>TWIN LAKES PASS</v>
      </c>
      <c r="C147" s="2" t="str">
        <f t="shared" si="17"/>
        <v>GRIZZLY GULCH.</v>
      </c>
      <c r="D147" s="5">
        <f t="shared" si="18"/>
        <v>3.8371111111111111</v>
      </c>
      <c r="E147" s="12">
        <v>3.6</v>
      </c>
      <c r="F147" s="6">
        <v>2</v>
      </c>
      <c r="G147" s="12">
        <f>SUM(E147/CoverSheet!$F$22)+((M147/CoverSheet!$F$23)/10)+IF(H147&gt;2000,(H147/CoverSheet!$F$24)/2,0)+(Q147/CoverSheet!$F$25)</f>
        <v>1.9451111111111112</v>
      </c>
      <c r="H147" s="14">
        <v>1306</v>
      </c>
      <c r="I147" s="15">
        <v>8718</v>
      </c>
      <c r="J147" s="14">
        <v>9994</v>
      </c>
      <c r="K147" s="8" t="s">
        <v>84</v>
      </c>
      <c r="L147" s="11" t="s">
        <v>83</v>
      </c>
      <c r="M147" s="20">
        <f t="shared" si="19"/>
        <v>725.55555555555554</v>
      </c>
      <c r="N147" s="34">
        <f>SUM(E147*CoverSheet!$F$10)</f>
        <v>1.08</v>
      </c>
      <c r="O147" s="33">
        <f>SUM(H147/CoverSheet!$F$11)</f>
        <v>1.306</v>
      </c>
      <c r="P147" s="33">
        <f>SUM(M147/CoverSheet!$F$12)</f>
        <v>1.451111111111111</v>
      </c>
      <c r="Q147" s="35">
        <f>IF((K147) = "None",0,LEN(K147)) * CoverSheet!$F$13</f>
        <v>0</v>
      </c>
      <c r="R147" s="2" t="s">
        <v>31</v>
      </c>
      <c r="S147" s="17">
        <v>2</v>
      </c>
    </row>
    <row r="148" spans="1:19" x14ac:dyDescent="0.3">
      <c r="A148" s="3" t="s">
        <v>229</v>
      </c>
      <c r="B148" s="2" t="str">
        <f t="shared" si="16"/>
        <v>TWIN LAKES PASS</v>
      </c>
      <c r="C148" s="2" t="str">
        <f t="shared" si="17"/>
        <v>SILVER LAKE TH.</v>
      </c>
      <c r="D148" s="5">
        <f t="shared" si="18"/>
        <v>3.758</v>
      </c>
      <c r="E148" s="12">
        <v>4</v>
      </c>
      <c r="F148" s="6">
        <v>2.2999999999999998</v>
      </c>
      <c r="G148" s="12">
        <f>SUM(E148/CoverSheet!$F$22)+((M148/CoverSheet!$F$23)/10)+IF(H148&gt;2000,(H148/CoverSheet!$F$24)/2,0)+(Q148/CoverSheet!$F$25)</f>
        <v>2.1278999999999999</v>
      </c>
      <c r="H148" s="14">
        <v>1279</v>
      </c>
      <c r="I148" s="15">
        <v>8730</v>
      </c>
      <c r="J148" s="14">
        <v>9994</v>
      </c>
      <c r="K148" s="8" t="s">
        <v>84</v>
      </c>
      <c r="L148" s="11" t="s">
        <v>83</v>
      </c>
      <c r="M148" s="20">
        <f t="shared" si="19"/>
        <v>639.5</v>
      </c>
      <c r="N148" s="34">
        <f>SUM(E148*CoverSheet!$F$10)</f>
        <v>1.2</v>
      </c>
      <c r="O148" s="33">
        <f>SUM(H148/CoverSheet!$F$11)</f>
        <v>1.2789999999999999</v>
      </c>
      <c r="P148" s="33">
        <f>SUM(M148/CoverSheet!$F$12)</f>
        <v>1.2789999999999999</v>
      </c>
      <c r="Q148" s="35">
        <f>IF((K148) = "None",0,LEN(K148)) * CoverSheet!$F$13</f>
        <v>0</v>
      </c>
      <c r="R148" s="2" t="s">
        <v>30</v>
      </c>
      <c r="S148" s="17">
        <v>2</v>
      </c>
    </row>
    <row r="149" spans="1:19" x14ac:dyDescent="0.3">
      <c r="A149" s="3" t="s">
        <v>76</v>
      </c>
      <c r="B149" s="2" t="str">
        <f t="shared" si="16"/>
        <v>TWIN PEAKS</v>
      </c>
      <c r="C149" s="2" t="str">
        <f t="shared" si="17"/>
        <v>DEAF SMITH CYN</v>
      </c>
      <c r="D149" s="5">
        <f t="shared" si="18"/>
        <v>14.811606741573033</v>
      </c>
      <c r="E149" s="12">
        <v>8.9</v>
      </c>
      <c r="F149" s="6">
        <v>11.4</v>
      </c>
      <c r="G149" s="12">
        <f>SUM(E149/CoverSheet!$F$22)+((M149/CoverSheet!$F$23)/10)+IF(H149&gt;2000,(H149/CoverSheet!$F$24)/2,0)+(Q149/CoverSheet!$F$25)</f>
        <v>9.3102106741573039</v>
      </c>
      <c r="H149" s="14">
        <v>6307</v>
      </c>
      <c r="I149" s="15">
        <v>5216</v>
      </c>
      <c r="J149" s="14">
        <v>11330</v>
      </c>
      <c r="K149" s="9" t="s">
        <v>17</v>
      </c>
      <c r="L149" s="11" t="s">
        <v>8</v>
      </c>
      <c r="M149" s="20">
        <f t="shared" si="19"/>
        <v>1417.3033707865168</v>
      </c>
      <c r="N149" s="34">
        <f>SUM(E149*CoverSheet!$F$10)</f>
        <v>2.67</v>
      </c>
      <c r="O149" s="33">
        <f>SUM(H149/CoverSheet!$F$11)</f>
        <v>6.3070000000000004</v>
      </c>
      <c r="P149" s="33">
        <f>SUM(M149/CoverSheet!$F$12)</f>
        <v>2.8346067415730336</v>
      </c>
      <c r="Q149" s="35">
        <f>IF((K149) = "None",0,LEN(K149)) * CoverSheet!$F$13</f>
        <v>3</v>
      </c>
      <c r="R149" s="2" t="s">
        <v>28</v>
      </c>
      <c r="S149" s="17">
        <v>2</v>
      </c>
    </row>
    <row r="150" spans="1:19" x14ac:dyDescent="0.3">
      <c r="A150" s="3" t="s">
        <v>41</v>
      </c>
      <c r="B150" s="2" t="str">
        <f t="shared" si="16"/>
        <v>TWIN PEAKS</v>
      </c>
      <c r="C150" s="2" t="str">
        <f t="shared" si="17"/>
        <v>MILL B SOUTH TH</v>
      </c>
      <c r="D150" s="5">
        <f t="shared" si="18"/>
        <v>13.3065</v>
      </c>
      <c r="E150" s="12">
        <v>8</v>
      </c>
      <c r="F150" s="6">
        <v>11.5</v>
      </c>
      <c r="G150" s="12">
        <f>SUM(E150/CoverSheet!$F$22)+((M150/CoverSheet!$F$23)/10)+IF(H150&gt;2000,(H150/CoverSheet!$F$24)/2,0)+(Q150/CoverSheet!$F$25)</f>
        <v>8.5813000000000006</v>
      </c>
      <c r="H150" s="14">
        <v>5271</v>
      </c>
      <c r="I150" s="15">
        <v>6200</v>
      </c>
      <c r="J150" s="14">
        <v>11330</v>
      </c>
      <c r="K150" s="9" t="s">
        <v>17</v>
      </c>
      <c r="L150" s="11" t="s">
        <v>8</v>
      </c>
      <c r="M150" s="20">
        <f t="shared" si="19"/>
        <v>1317.75</v>
      </c>
      <c r="N150" s="34">
        <f>SUM(E150*CoverSheet!$F$10)</f>
        <v>2.4</v>
      </c>
      <c r="O150" s="33">
        <f>SUM(H150/CoverSheet!$F$11)</f>
        <v>5.2709999999999999</v>
      </c>
      <c r="P150" s="33">
        <f>SUM(M150/CoverSheet!$F$12)</f>
        <v>2.6355</v>
      </c>
      <c r="Q150" s="35">
        <f>IF((K150) = "None",0,LEN(K150)) * CoverSheet!$F$13</f>
        <v>3</v>
      </c>
      <c r="R150" s="2" t="s">
        <v>30</v>
      </c>
      <c r="S150" s="17">
        <v>2</v>
      </c>
    </row>
    <row r="151" spans="1:19" x14ac:dyDescent="0.3">
      <c r="A151" s="3" t="s">
        <v>201</v>
      </c>
      <c r="B151" s="2" t="str">
        <f t="shared" si="16"/>
        <v>UPPER RED PINE LAKE</v>
      </c>
      <c r="C151" s="2" t="str">
        <f t="shared" si="17"/>
        <v>WHITE PINE TH.</v>
      </c>
      <c r="D151" s="5">
        <f t="shared" si="18"/>
        <v>6.1976756756756757</v>
      </c>
      <c r="E151" s="12">
        <v>7.4</v>
      </c>
      <c r="F151" s="6">
        <v>3.5</v>
      </c>
      <c r="G151" s="12">
        <f>SUM(E151/CoverSheet!$F$22)+((M151/CoverSheet!$F$23)/10)+IF(H151&gt;2000,(H151/CoverSheet!$F$24)/2,0)+(Q151/CoverSheet!$F$25)</f>
        <v>4.485067567567568</v>
      </c>
      <c r="H151" s="14">
        <v>2582</v>
      </c>
      <c r="I151" s="15">
        <v>7640</v>
      </c>
      <c r="J151" s="14">
        <v>10039</v>
      </c>
      <c r="K151" s="8" t="s">
        <v>84</v>
      </c>
      <c r="L151" s="11" t="s">
        <v>8</v>
      </c>
      <c r="M151" s="20">
        <f t="shared" si="19"/>
        <v>697.83783783783781</v>
      </c>
      <c r="N151" s="34">
        <f>SUM(E151*CoverSheet!$F$10)</f>
        <v>2.2200000000000002</v>
      </c>
      <c r="O151" s="33">
        <f>SUM(H151/CoverSheet!$F$11)</f>
        <v>2.5819999999999999</v>
      </c>
      <c r="P151" s="33">
        <f>SUM(M151/CoverSheet!$F$12)</f>
        <v>1.3956756756756756</v>
      </c>
      <c r="Q151" s="35">
        <f>IF((K151) = "None",0,LEN(K151)) * CoverSheet!$F$13</f>
        <v>0</v>
      </c>
      <c r="R151" s="2" t="s">
        <v>31</v>
      </c>
      <c r="S151" s="17">
        <v>2</v>
      </c>
    </row>
    <row r="152" spans="1:19" x14ac:dyDescent="0.3">
      <c r="A152" s="3" t="s">
        <v>67</v>
      </c>
      <c r="B152" s="2" t="str">
        <f t="shared" si="16"/>
        <v>WASATCH MINE</v>
      </c>
      <c r="C152" s="2" t="str">
        <f t="shared" si="17"/>
        <v>MINERAL FORK TH</v>
      </c>
      <c r="D152" s="5">
        <f t="shared" si="18"/>
        <v>5.3252622950819672</v>
      </c>
      <c r="E152" s="12">
        <v>6.1</v>
      </c>
      <c r="F152" s="6">
        <v>2.9</v>
      </c>
      <c r="G152" s="12">
        <f>SUM(E152/CoverSheet!$F$22)+((M152/CoverSheet!$F$23)/10)+IF(H152&gt;2000,(H152/CoverSheet!$F$24)/2,0)+(Q152/CoverSheet!$F$25)</f>
        <v>3.7161762295081968</v>
      </c>
      <c r="H152" s="14">
        <v>2111</v>
      </c>
      <c r="I152" s="15">
        <v>6719</v>
      </c>
      <c r="J152" s="14">
        <v>8674</v>
      </c>
      <c r="K152" s="8" t="s">
        <v>84</v>
      </c>
      <c r="L152" s="11" t="s">
        <v>83</v>
      </c>
      <c r="M152" s="20">
        <f t="shared" si="19"/>
        <v>692.13114754098365</v>
      </c>
      <c r="N152" s="34">
        <f>SUM(E152*CoverSheet!$F$10)</f>
        <v>1.8299999999999998</v>
      </c>
      <c r="O152" s="33">
        <f>SUM(H152/CoverSheet!$F$11)</f>
        <v>2.1110000000000002</v>
      </c>
      <c r="P152" s="33">
        <f>SUM(M152/CoverSheet!$F$12)</f>
        <v>1.3842622950819672</v>
      </c>
      <c r="Q152" s="35">
        <f>IF((K152) = "None",0,LEN(K152)) * CoverSheet!$F$13</f>
        <v>0</v>
      </c>
      <c r="R152" s="2" t="s">
        <v>30</v>
      </c>
      <c r="S152" s="17">
        <v>2</v>
      </c>
    </row>
    <row r="153" spans="1:19" x14ac:dyDescent="0.3">
      <c r="A153" s="3" t="s">
        <v>200</v>
      </c>
      <c r="B153" s="2" t="str">
        <f t="shared" si="16"/>
        <v>WHITE BALDY</v>
      </c>
      <c r="C153" s="2" t="str">
        <f t="shared" si="17"/>
        <v>RED PINE.</v>
      </c>
      <c r="D153" s="5">
        <f t="shared" si="18"/>
        <v>11.744999999999999</v>
      </c>
      <c r="E153" s="12">
        <v>9.6</v>
      </c>
      <c r="F153" s="6">
        <v>7.6</v>
      </c>
      <c r="G153" s="12">
        <f>SUM(E153/CoverSheet!$F$22)+((M153/CoverSheet!$F$23)/10)+IF(H153&gt;2000,(H153/CoverSheet!$F$24)/2,0)+(Q153/CoverSheet!$F$25)</f>
        <v>9.0075000000000003</v>
      </c>
      <c r="H153" s="14">
        <v>4140</v>
      </c>
      <c r="I153" s="15">
        <v>7640</v>
      </c>
      <c r="J153" s="14">
        <v>11321</v>
      </c>
      <c r="K153" s="9" t="s">
        <v>16</v>
      </c>
      <c r="L153" s="11" t="s">
        <v>8</v>
      </c>
      <c r="M153" s="20">
        <f t="shared" si="19"/>
        <v>862.5</v>
      </c>
      <c r="N153" s="34">
        <f>SUM(E153*CoverSheet!$F$10)</f>
        <v>2.88</v>
      </c>
      <c r="O153" s="33">
        <f>SUM(H153/CoverSheet!$F$11)</f>
        <v>4.1399999999999997</v>
      </c>
      <c r="P153" s="33">
        <f>SUM(M153/CoverSheet!$F$12)</f>
        <v>1.7250000000000001</v>
      </c>
      <c r="Q153" s="35">
        <f>IF((K153) = "None",0,LEN(K153)) * CoverSheet!$F$13</f>
        <v>3</v>
      </c>
      <c r="R153" s="2" t="s">
        <v>31</v>
      </c>
      <c r="S153" s="17">
        <v>2</v>
      </c>
    </row>
    <row r="154" spans="1:19" x14ac:dyDescent="0.3">
      <c r="A154" s="3" t="s">
        <v>208</v>
      </c>
      <c r="B154" s="2" t="str">
        <f t="shared" si="16"/>
        <v>WHITE BALDY</v>
      </c>
      <c r="C154" s="2" t="str">
        <f t="shared" si="17"/>
        <v>WHITE PINE.</v>
      </c>
      <c r="D154" s="5">
        <f t="shared" si="18"/>
        <v>11.824344827586208</v>
      </c>
      <c r="E154" s="12">
        <v>11.6</v>
      </c>
      <c r="F154" s="6">
        <v>9.1999999999999993</v>
      </c>
      <c r="G154" s="12">
        <f>SUM(E154/CoverSheet!$F$22)+((M154/CoverSheet!$F$23)/10)+IF(H154&gt;2000,(H154/CoverSheet!$F$24)/2,0)+(Q154/CoverSheet!$F$25)</f>
        <v>9.9305344827586204</v>
      </c>
      <c r="H154" s="14">
        <v>3974</v>
      </c>
      <c r="I154" s="15">
        <v>7640</v>
      </c>
      <c r="J154" s="14">
        <v>11321</v>
      </c>
      <c r="K154" s="9" t="s">
        <v>16</v>
      </c>
      <c r="L154" s="11" t="s">
        <v>83</v>
      </c>
      <c r="M154" s="20">
        <f t="shared" si="19"/>
        <v>685.17241379310349</v>
      </c>
      <c r="N154" s="34">
        <f>SUM(E154*CoverSheet!$F$10)</f>
        <v>3.48</v>
      </c>
      <c r="O154" s="33">
        <f>SUM(H154/CoverSheet!$F$11)</f>
        <v>3.9740000000000002</v>
      </c>
      <c r="P154" s="33">
        <f>SUM(M154/CoverSheet!$F$12)</f>
        <v>1.3703448275862069</v>
      </c>
      <c r="Q154" s="35">
        <f>IF((K154) = "None",0,LEN(K154)) * CoverSheet!$F$13</f>
        <v>3</v>
      </c>
      <c r="R154" s="2" t="s">
        <v>31</v>
      </c>
      <c r="S154" s="17">
        <v>2</v>
      </c>
    </row>
    <row r="155" spans="1:19" x14ac:dyDescent="0.3">
      <c r="A155" s="3" t="s">
        <v>214</v>
      </c>
      <c r="B155" s="2" t="str">
        <f t="shared" si="16"/>
        <v>WHITE FIR PASS</v>
      </c>
      <c r="C155" s="2" t="str">
        <f t="shared" si="17"/>
        <v>BOWMAN FORK.</v>
      </c>
      <c r="D155" s="5">
        <f t="shared" si="18"/>
        <v>3.9553333333333334</v>
      </c>
      <c r="E155" s="12">
        <v>3.6</v>
      </c>
      <c r="F155" s="6">
        <v>1.9</v>
      </c>
      <c r="G155" s="12">
        <f>SUM(E155/CoverSheet!$F$22)+((M155/CoverSheet!$F$23)/10)+IF(H155&gt;2000,(H155/CoverSheet!$F$24)/2,0)+(Q155/CoverSheet!$F$25)</f>
        <v>1.9513333333333334</v>
      </c>
      <c r="H155" s="14">
        <v>1362</v>
      </c>
      <c r="I155" s="15">
        <v>6286</v>
      </c>
      <c r="J155" s="14">
        <v>7594</v>
      </c>
      <c r="K155" s="8" t="s">
        <v>84</v>
      </c>
      <c r="L155" s="11" t="s">
        <v>8</v>
      </c>
      <c r="M155" s="20">
        <f t="shared" si="19"/>
        <v>756.66666666666663</v>
      </c>
      <c r="N155" s="34">
        <f>SUM(E155*CoverSheet!$F$10)</f>
        <v>1.08</v>
      </c>
      <c r="O155" s="33">
        <f>SUM(H155/CoverSheet!$F$11)</f>
        <v>1.3620000000000001</v>
      </c>
      <c r="P155" s="33">
        <f>SUM(M155/CoverSheet!$F$12)</f>
        <v>1.5133333333333332</v>
      </c>
      <c r="Q155" s="35">
        <f>IF((K155) = "None",0,LEN(K155)) * CoverSheet!$F$13</f>
        <v>0</v>
      </c>
      <c r="R155" s="2" t="s">
        <v>29</v>
      </c>
      <c r="S155" s="17">
        <v>2</v>
      </c>
    </row>
    <row r="156" spans="1:19" x14ac:dyDescent="0.3">
      <c r="A156" s="3" t="s">
        <v>207</v>
      </c>
      <c r="B156" s="2" t="str">
        <f t="shared" si="16"/>
        <v>WHITE PINE LAKE</v>
      </c>
      <c r="C156" s="2" t="str">
        <f t="shared" si="17"/>
        <v>WHITE PINE TR.</v>
      </c>
      <c r="D156" s="5">
        <f t="shared" si="18"/>
        <v>7.1173846153846148</v>
      </c>
      <c r="E156" s="12">
        <v>10.4</v>
      </c>
      <c r="F156" s="6">
        <v>4.8</v>
      </c>
      <c r="G156" s="12">
        <f>SUM(E156/CoverSheet!$F$22)+((M156/CoverSheet!$F$23)/10)+IF(H156&gt;2000,(H156/CoverSheet!$F$24)/2,0)+(Q156/CoverSheet!$F$25)</f>
        <v>6.0327884615384617</v>
      </c>
      <c r="H156" s="14">
        <v>2887</v>
      </c>
      <c r="I156" s="15">
        <v>7640</v>
      </c>
      <c r="J156" s="14">
        <v>10173</v>
      </c>
      <c r="K156" s="8" t="s">
        <v>84</v>
      </c>
      <c r="L156" s="11" t="s">
        <v>83</v>
      </c>
      <c r="M156" s="20">
        <f t="shared" si="19"/>
        <v>555.19230769230762</v>
      </c>
      <c r="N156" s="34">
        <f>SUM(E156*CoverSheet!$F$10)</f>
        <v>3.12</v>
      </c>
      <c r="O156" s="33">
        <f>SUM(H156/CoverSheet!$F$11)</f>
        <v>2.887</v>
      </c>
      <c r="P156" s="33">
        <f>SUM(M156/CoverSheet!$F$12)</f>
        <v>1.1103846153846153</v>
      </c>
      <c r="Q156" s="35">
        <f>IF((K156) = "None",0,LEN(K156)) * CoverSheet!$F$13</f>
        <v>0</v>
      </c>
      <c r="R156" s="2" t="s">
        <v>31</v>
      </c>
      <c r="S156" s="17">
        <v>2</v>
      </c>
    </row>
    <row r="157" spans="1:19" x14ac:dyDescent="0.3">
      <c r="A157" s="3" t="s">
        <v>193</v>
      </c>
      <c r="B157" s="2" t="str">
        <f t="shared" si="16"/>
        <v>WILDCAT RIDGE (OLYMPUS TO RAYMOND)</v>
      </c>
      <c r="C157" s="2" t="str">
        <f t="shared" si="17"/>
        <v>MT OLYMPUS TH.</v>
      </c>
      <c r="D157" s="5">
        <f t="shared" si="18"/>
        <v>17.455596491228071</v>
      </c>
      <c r="E157" s="12">
        <v>11.4</v>
      </c>
      <c r="F157" s="6">
        <v>15.2</v>
      </c>
      <c r="G157" s="12">
        <f>SUM(E157/CoverSheet!$F$22)+((M157/CoverSheet!$F$23)/10)+IF(H157&gt;2000,(H157/CoverSheet!$F$24)/2,0)+(Q157/CoverSheet!$F$25)</f>
        <v>12.756609649122808</v>
      </c>
      <c r="H157" s="14">
        <v>7687</v>
      </c>
      <c r="I157" s="15">
        <v>4845</v>
      </c>
      <c r="J157" s="14">
        <v>10241</v>
      </c>
      <c r="K157" s="9" t="s">
        <v>19</v>
      </c>
      <c r="L157" s="11" t="s">
        <v>8</v>
      </c>
      <c r="M157" s="20">
        <f t="shared" si="19"/>
        <v>674.29824561403507</v>
      </c>
      <c r="N157" s="34">
        <f>SUM(E157*CoverSheet!$F$10)</f>
        <v>3.42</v>
      </c>
      <c r="O157" s="33">
        <f>SUM(H157/CoverSheet!$F$11)</f>
        <v>7.6870000000000003</v>
      </c>
      <c r="P157" s="33">
        <f>SUM(M157/CoverSheet!$F$12)</f>
        <v>1.3485964912280701</v>
      </c>
      <c r="Q157" s="35">
        <f>IF((K157) = "None",0,LEN(K157)) * CoverSheet!$F$13</f>
        <v>5</v>
      </c>
      <c r="R157" s="2" t="s">
        <v>28</v>
      </c>
      <c r="S157" s="17">
        <v>1</v>
      </c>
    </row>
    <row r="158" spans="1:19" x14ac:dyDescent="0.3">
      <c r="A158" s="3" t="s">
        <v>189</v>
      </c>
      <c r="B158" s="2" t="str">
        <f t="shared" si="16"/>
        <v>WILLOW LAKE</v>
      </c>
      <c r="C158" s="2" t="str">
        <f t="shared" si="17"/>
        <v>WILLOW HEIGHTS TH.</v>
      </c>
      <c r="D158" s="5">
        <f t="shared" si="18"/>
        <v>2.6802857142857146</v>
      </c>
      <c r="E158" s="12">
        <v>1.4</v>
      </c>
      <c r="F158" s="6">
        <v>0.8</v>
      </c>
      <c r="G158" s="12">
        <f>SUM(E158/CoverSheet!$F$22)+((M158/CoverSheet!$F$23)/10)+IF(H158&gt;2000,(H158/CoverSheet!$F$24)/2,0)+(Q158/CoverSheet!$F$25)</f>
        <v>0.86742857142857144</v>
      </c>
      <c r="H158" s="14">
        <v>586</v>
      </c>
      <c r="I158" s="15">
        <v>7754</v>
      </c>
      <c r="J158" s="14">
        <v>8340</v>
      </c>
      <c r="K158" s="8" t="s">
        <v>84</v>
      </c>
      <c r="L158" s="11" t="s">
        <v>83</v>
      </c>
      <c r="M158" s="20">
        <f t="shared" si="19"/>
        <v>837.14285714285722</v>
      </c>
      <c r="N158" s="34">
        <f>SUM(E158*CoverSheet!$F$10)</f>
        <v>0.42</v>
      </c>
      <c r="O158" s="33">
        <f>SUM(H158/CoverSheet!$F$11)</f>
        <v>0.58599999999999997</v>
      </c>
      <c r="P158" s="33">
        <f>SUM(M158/CoverSheet!$F$12)</f>
        <v>1.6742857142857144</v>
      </c>
      <c r="Q158" s="35">
        <f>IF((K158) = "None",0,LEN(K158)) * CoverSheet!$F$13</f>
        <v>0</v>
      </c>
      <c r="R158" s="2" t="s">
        <v>30</v>
      </c>
      <c r="S158" s="17">
        <v>2</v>
      </c>
    </row>
  </sheetData>
  <sortState xmlns:xlrd2="http://schemas.microsoft.com/office/spreadsheetml/2017/richdata2" ref="A2:X158">
    <sortCondition ref="A1"/>
  </sortState>
  <conditionalFormatting sqref="A2:A158">
    <cfRule type="expression" dxfId="4" priority="21">
      <formula>AND(RIGHT($A2)&lt;&gt;".",(#REF!&gt;200))</formula>
    </cfRule>
  </conditionalFormatting>
  <conditionalFormatting sqref="D2:D65538">
    <cfRule type="cellIs" dxfId="3" priority="4" stopIfTrue="1" operator="greaterThan">
      <formula>11.1</formula>
    </cfRule>
    <cfRule type="cellIs" dxfId="2" priority="5" stopIfTrue="1" operator="between">
      <formula>8.1</formula>
      <formula>11.09</formula>
    </cfRule>
    <cfRule type="cellIs" dxfId="1" priority="6" stopIfTrue="1" operator="between">
      <formula>4.01</formula>
      <formula>8.09</formula>
    </cfRule>
    <cfRule type="cellIs" dxfId="0" priority="7" stopIfTrue="1" operator="between">
      <formula>0.1</formula>
      <formula>4</formula>
    </cfRule>
  </conditionalFormatting>
  <conditionalFormatting sqref="H1:H1048576">
    <cfRule type="cellIs" priority="15" stopIfTrue="1" operator="lessThan">
      <formula>$J$2-$I$2</formula>
    </cfRule>
  </conditionalFormatting>
  <pageMargins left="0.21" right="0.2" top="0.44" bottom="0.39" header="0.3" footer="0.3"/>
  <pageSetup scale="8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109375" defaultRowHeight="14.4" x14ac:dyDescent="0.3"/>
  <cols>
    <col min="1" max="1" width="55.33203125" style="2" bestFit="1" customWidth="1"/>
    <col min="2" max="2" width="32.6640625" style="48" customWidth="1"/>
    <col min="3" max="3" width="28" style="48" customWidth="1"/>
    <col min="4" max="4" width="19.5546875" style="47" bestFit="1" customWidth="1"/>
    <col min="5" max="5" width="8.88671875" customWidth="1"/>
    <col min="6" max="16384" width="9.109375" style="47"/>
  </cols>
  <sheetData>
    <row r="1" spans="1:4" x14ac:dyDescent="0.3">
      <c r="A1" s="2" t="str">
        <f>(Hikes!A1)</f>
        <v>Name</v>
      </c>
      <c r="B1" s="48" t="s">
        <v>133</v>
      </c>
      <c r="C1" s="48" t="s">
        <v>132</v>
      </c>
    </row>
    <row r="2" spans="1:4" x14ac:dyDescent="0.3">
      <c r="A2" s="2" t="str">
        <f>(Hikes!A2)</f>
        <v>AMERICAN FORK SILVER LAKE FROM SILVER FLAT TH</v>
      </c>
      <c r="B2" s="50" t="str">
        <f>HYPERLINK(CONCATENATE("HTTPS://www.wasatchmountainclub.org/hike/kmz/"&amp;(SUBSTITUTE(SUBSTITUTE(A2, ".", "")," ","_"))&amp;".kmz"),"Download Google Earth KMZ")</f>
        <v>Download Google Earth KMZ</v>
      </c>
      <c r="C2" s="50" t="str">
        <f>HYPERLINK(CONCATENATE("HTTPS://www.wasatchmountainclub.org/hike/gpx/"&amp;(SUBSTITUTE(SUBSTITUTE(A2, ".", "")," ","_"))&amp;".gpx"),"Download GPS files")</f>
        <v>Download GPS files</v>
      </c>
      <c r="D2" s="49"/>
    </row>
    <row r="3" spans="1:4" x14ac:dyDescent="0.3">
      <c r="A3" s="2" t="str">
        <f>(Hikes!A3)</f>
        <v>AMERICAN FORK TWIN PEAKS FROM SNOWBIRD</v>
      </c>
      <c r="B3" s="50" t="str">
        <f>HYPERLINK(CONCATENATE("HTTPS://www.wasatchmountainclub.org/hike/kmz/"&amp;(SUBSTITUTE(SUBSTITUTE(A3, ".", "")," ","_"))&amp;".kmz"),"Download Google Earth KMZ")</f>
        <v>Download Google Earth KMZ</v>
      </c>
      <c r="C3" s="50" t="str">
        <f>HYPERLINK(CONCATENATE("HTTPS://www.wasatchmountainclub.org/hike/gpx/"&amp;(SUBSTITUTE(SUBSTITUTE(A3, ".", "")," ","_"))&amp;".gpx"),"Download GPS files")</f>
        <v>Download GPS files</v>
      </c>
    </row>
    <row r="4" spans="1:4" x14ac:dyDescent="0.3">
      <c r="A4" s="2" t="str">
        <f>(Hikes!A4)</f>
        <v>AVENUES TWIN PEAKS FROM VALLEYVIEW TH.</v>
      </c>
      <c r="B4" s="50" t="str">
        <f>HYPERLINK(CONCATENATE("HTTPS://www.wasatchmountainclub.org/hike/kmz/"&amp;(SUBSTITUTE(SUBSTITUTE(A4, ".", "")," ","_"))&amp;".kmz"),"Download Google Earth KMZ")</f>
        <v>Download Google Earth KMZ</v>
      </c>
      <c r="C4" s="50" t="str">
        <f>HYPERLINK(CONCATENATE("HTTPS://www.wasatchmountainclub.org/hike/gpx/"&amp;(SUBSTITUTE(SUBSTITUTE(A4, ".", "")," ","_"))&amp;".gpx"),"Download GPS files")</f>
        <v>Download GPS files</v>
      </c>
    </row>
    <row r="5" spans="1:4" x14ac:dyDescent="0.3">
      <c r="A5" s="2" t="str">
        <f>(Hikes!A5)</f>
        <v>BAKER PASS FROM BOWMAN FORK.</v>
      </c>
      <c r="B5" s="50" t="str">
        <f>HYPERLINK(CONCATENATE("HTTPS://www.wasatchmountainclub.org/hike/kmz/"&amp;(SUBSTITUTE(SUBSTITUTE(A5, ".", "")," ","_"))&amp;".kmz"),"Download Google Earth KMZ")</f>
        <v>Download Google Earth KMZ</v>
      </c>
      <c r="C5" s="50" t="str">
        <f>HYPERLINK(CONCATENATE("HTTPS://www.wasatchmountainclub.org/hike/gpx/"&amp;(SUBSTITUTE(SUBSTITUTE(A5, ".", "")," ","_"))&amp;".gpx"),"Download GPS files")</f>
        <v>Download GPS files</v>
      </c>
    </row>
    <row r="6" spans="1:4" x14ac:dyDescent="0.3">
      <c r="A6" s="2" t="str">
        <f>(Hikes!A6)</f>
        <v>BAKER PASS FROM BUTLER FORK TH.</v>
      </c>
      <c r="B6" s="50" t="str">
        <f>HYPERLINK(CONCATENATE("HTTPS://www.wasatchmountainclub.org/hike/kmz/"&amp;(SUBSTITUTE(SUBSTITUTE(A6, ".", "")," ","_"))&amp;".kmz"),"Download Google Earth KMZ")</f>
        <v>Download Google Earth KMZ</v>
      </c>
      <c r="C6" s="50" t="str">
        <f>HYPERLINK(CONCATENATE("HTTPS://www.wasatchmountainclub.org/hike/gpx/"&amp;(SUBSTITUTE(SUBSTITUTE(A6, ".", "")," ","_"))&amp;".gpx"),"Download GPS files")</f>
        <v>Download GPS files</v>
      </c>
    </row>
    <row r="7" spans="1:4" x14ac:dyDescent="0.3">
      <c r="A7" s="2" t="str">
        <f>(Hikes!A7)</f>
        <v>BAKER PASS FROM MILL B NORTH TH.</v>
      </c>
      <c r="B7" s="50" t="str">
        <f>HYPERLINK(CONCATENATE("HTTPS://www.wasatchmountainclub.org/hike/kmz/"&amp;(SUBSTITUTE(SUBSTITUTE(A7, ".", "")," ","_"))&amp;".kmz"),"Download Google Earth KMZ")</f>
        <v>Download Google Earth KMZ</v>
      </c>
      <c r="C7" s="50" t="str">
        <f>HYPERLINK(CONCATENATE("HTTPS://www.wasatchmountainclub.org/hike/gpx/"&amp;(SUBSTITUTE(SUBSTITUTE(A7, ".", "")," ","_"))&amp;".gpx"),"Download GPS files")</f>
        <v>Download GPS files</v>
      </c>
    </row>
    <row r="8" spans="1:4" x14ac:dyDescent="0.3">
      <c r="A8" s="2" t="str">
        <f>(Hikes!A8)</f>
        <v>BAKER SPRING FROM BOWMAN FORK.</v>
      </c>
      <c r="B8" s="50" t="str">
        <f>HYPERLINK(CONCATENATE("HTTPS://www.wasatchmountainclub.org/hike/kmz/"&amp;(SUBSTITUTE(SUBSTITUTE(A8, ".", "")," ","_"))&amp;".kmz"),"Download Google Earth KMZ")</f>
        <v>Download Google Earth KMZ</v>
      </c>
      <c r="C8" s="50" t="str">
        <f>HYPERLINK(CONCATENATE("HTTPS://www.wasatchmountainclub.org/hike/gpx/"&amp;(SUBSTITUTE(SUBSTITUTE(A8, ".", "")," ","_"))&amp;".gpx"),"Download GPS files")</f>
        <v>Download GPS files</v>
      </c>
      <c r="D8" s="49"/>
    </row>
    <row r="9" spans="1:4" x14ac:dyDescent="0.3">
      <c r="A9" s="2" t="str">
        <f>(Hikes!A9)</f>
        <v>BEATOUT (PFIEFFERHORN TO BELLS CYN) FROM WHITE PINE TH</v>
      </c>
      <c r="B9" s="50" t="str">
        <f>HYPERLINK(CONCATENATE("HTTPS://www.wasatchmountainclub.org/hike/kmz/"&amp;(SUBSTITUTE(SUBSTITUTE(A9, ".", "")," ","_"))&amp;".kmz"),"Download Google Earth KMZ")</f>
        <v>Download Google Earth KMZ</v>
      </c>
      <c r="C9" s="50" t="str">
        <f>HYPERLINK(CONCATENATE("HTTPS://www.wasatchmountainclub.org/hike/gpx/"&amp;(SUBSTITUTE(SUBSTITUTE(A9, ".", "")," ","_"))&amp;".gpx"),"Download GPS files")</f>
        <v>Download GPS files</v>
      </c>
    </row>
    <row r="10" spans="1:4" x14ac:dyDescent="0.3">
      <c r="A10" s="2" t="str">
        <f>(Hikes!A10)</f>
        <v>BELLS CYN MEADOW FROM BELLS CYN NORTH TH.</v>
      </c>
      <c r="B10" s="50" t="str">
        <f>HYPERLINK(CONCATENATE("HTTPS://www.wasatchmountainclub.org/hike/kmz/"&amp;(SUBSTITUTE(SUBSTITUTE(A10, ".", "")," ","_"))&amp;".kmz"),"Download Google Earth KMZ")</f>
        <v>Download Google Earth KMZ</v>
      </c>
      <c r="C10" s="50" t="str">
        <f>HYPERLINK(CONCATENATE("HTTPS://www.wasatchmountainclub.org/hike/gpx/"&amp;(SUBSTITUTE(SUBSTITUTE(A10, ".", "")," ","_"))&amp;".gpx"),"Download GPS files")</f>
        <v>Download GPS files</v>
      </c>
    </row>
    <row r="11" spans="1:4" x14ac:dyDescent="0.3">
      <c r="A11" s="2" t="str">
        <f>(Hikes!A11)</f>
        <v>BELLS CYN UPPER RESERVOIR FROM BELLS CYN NORTH TH.</v>
      </c>
      <c r="B11" s="50" t="str">
        <f>HYPERLINK(CONCATENATE("HTTPS://www.wasatchmountainclub.org/hike/kmz/"&amp;(SUBSTITUTE(SUBSTITUTE(A11, ".", "")," ","_"))&amp;".kmz"),"Download Google Earth KMZ")</f>
        <v>Download Google Earth KMZ</v>
      </c>
      <c r="C11" s="50" t="str">
        <f>HYPERLINK(CONCATENATE("HTTPS://www.wasatchmountainclub.org/hike/gpx/"&amp;(SUBSTITUTE(SUBSTITUTE(A11, ".", "")," ","_"))&amp;".gpx"),"Download GPS files")</f>
        <v>Download GPS files</v>
      </c>
    </row>
    <row r="12" spans="1:4" x14ac:dyDescent="0.3">
      <c r="A12" s="2" t="str">
        <f>(Hikes!A12)</f>
        <v>BIG COTTONWOOD OVERLOOK FROM DRY HOLLOW</v>
      </c>
      <c r="B12" s="50" t="str">
        <f>HYPERLINK(CONCATENATE("HTTPS://www.wasatchmountainclub.org/hike/kmz/"&amp;(SUBSTITUTE(SUBSTITUTE(A12, ".", "")," ","_"))&amp;".kmz"),"Download Google Earth KMZ")</f>
        <v>Download Google Earth KMZ</v>
      </c>
      <c r="C12" s="50" t="str">
        <f>HYPERLINK(CONCATENATE("HTTPS://www.wasatchmountainclub.org/hike/gpx/"&amp;(SUBSTITUTE(SUBSTITUTE(A12, ".", "")," ","_"))&amp;".gpx"),"Download GPS files")</f>
        <v>Download GPS files</v>
      </c>
    </row>
    <row r="13" spans="1:4" x14ac:dyDescent="0.3">
      <c r="A13" s="2" t="str">
        <f>(Hikes!A13)</f>
        <v>BOX ELDER PEAK FROM DEER CREEK TH.</v>
      </c>
      <c r="B13" s="50" t="str">
        <f>HYPERLINK(CONCATENATE("HTTPS://www.wasatchmountainclub.org/hike/kmz/"&amp;(SUBSTITUTE(SUBSTITUTE(A13, ".", "")," ","_"))&amp;".kmz"),"Download Google Earth KMZ")</f>
        <v>Download Google Earth KMZ</v>
      </c>
      <c r="C13" s="50" t="str">
        <f>HYPERLINK(CONCATENATE("HTTPS://www.wasatchmountainclub.org/hike/gpx/"&amp;(SUBSTITUTE(SUBSTITUTE(A13, ".", "")," ","_"))&amp;".gpx"),"Download GPS files")</f>
        <v>Download GPS files</v>
      </c>
    </row>
    <row r="14" spans="1:4" x14ac:dyDescent="0.3">
      <c r="A14" s="2" t="str">
        <f>(Hikes!A14)</f>
        <v>BOX ELDER PEAK FROM DRY CREEK TH.</v>
      </c>
      <c r="B14" s="50" t="str">
        <f>HYPERLINK(CONCATENATE("HTTPS://www.wasatchmountainclub.org/hike/kmz/"&amp;(SUBSTITUTE(SUBSTITUTE(A14, ".", "")," ","_"))&amp;".kmz"),"Download Google Earth KMZ")</f>
        <v>Download Google Earth KMZ</v>
      </c>
      <c r="C14" s="50" t="str">
        <f>HYPERLINK(CONCATENATE("HTTPS://www.wasatchmountainclub.org/hike/gpx/"&amp;(SUBSTITUTE(SUBSTITUTE(A14, ".", "")," ","_"))&amp;".gpx"),"Download GPS files")</f>
        <v>Download GPS files</v>
      </c>
    </row>
    <row r="15" spans="1:4" x14ac:dyDescent="0.3">
      <c r="A15" s="2" t="str">
        <f>(Hikes!A15)</f>
        <v>BOX ELDER PEAK FROM PHELPS CANYON.</v>
      </c>
      <c r="B15" s="50" t="str">
        <f>HYPERLINK(CONCATENATE("HTTPS://www.wasatchmountainclub.org/hike/kmz/"&amp;(SUBSTITUTE(SUBSTITUTE(A15, ".", "")," ","_"))&amp;".kmz"),"Download Google Earth KMZ")</f>
        <v>Download Google Earth KMZ</v>
      </c>
      <c r="C15" s="50" t="str">
        <f>HYPERLINK(CONCATENATE("HTTPS://www.wasatchmountainclub.org/hike/gpx/"&amp;(SUBSTITUTE(SUBSTITUTE(A15, ".", "")," ","_"))&amp;".gpx"),"Download GPS files")</f>
        <v>Download GPS files</v>
      </c>
    </row>
    <row r="16" spans="1:4" x14ac:dyDescent="0.3">
      <c r="A16" s="2" t="str">
        <f>(Hikes!A16)</f>
        <v>BRIGHTON RIDGE RUN (SNAKE CRK TO MILLICENT) FROM BRIGHTON.</v>
      </c>
      <c r="B16" s="50" t="str">
        <f>HYPERLINK(CONCATENATE("HTTPS://www.wasatchmountainclub.org/hike/kmz/"&amp;(SUBSTITUTE(SUBSTITUTE(A16, ".", "")," ","_"))&amp;".kmz"),"Download Google Earth KMZ")</f>
        <v>Download Google Earth KMZ</v>
      </c>
      <c r="C16" s="50" t="str">
        <f>HYPERLINK(CONCATENATE("HTTPS://www.wasatchmountainclub.org/hike/gpx/"&amp;(SUBSTITUTE(SUBSTITUTE(A16, ".", "")," ","_"))&amp;".gpx"),"Download GPS files")</f>
        <v>Download GPS files</v>
      </c>
    </row>
    <row r="17" spans="1:3" x14ac:dyDescent="0.3">
      <c r="A17" s="2" t="str">
        <f>(Hikes!A17)</f>
        <v>BROADS FORK MEADOW FROM MILL B SOUTH TH</v>
      </c>
      <c r="B17" s="50" t="str">
        <f>HYPERLINK(CONCATENATE("HTTPS://www.wasatchmountainclub.org/hike/kmz/"&amp;(SUBSTITUTE(SUBSTITUTE(A17, ".", "")," ","_"))&amp;".kmz"),"Download Google Earth KMZ")</f>
        <v>Download Google Earth KMZ</v>
      </c>
      <c r="C17" s="50" t="str">
        <f>HYPERLINK(CONCATENATE("HTTPS://www.wasatchmountainclub.org/hike/gpx/"&amp;(SUBSTITUTE(SUBSTITUTE(A17, ".", "")," ","_"))&amp;".gpx"),"Download GPS files")</f>
        <v>Download GPS files</v>
      </c>
    </row>
    <row r="18" spans="1:3" x14ac:dyDescent="0.3">
      <c r="A18" s="2" t="str">
        <f>(Hikes!A18)</f>
        <v>BULLION DIVIDE (ALBION TO WHITE PINE TH) FROM CECRET LAKE TH.</v>
      </c>
      <c r="B18" s="50" t="str">
        <f>HYPERLINK(CONCATENATE("HTTPS://www.wasatchmountainclub.org/hike/kmz/"&amp;(SUBSTITUTE(SUBSTITUTE(A18, ".", "")," ","_"))&amp;".kmz"),"Download Google Earth KMZ")</f>
        <v>Download Google Earth KMZ</v>
      </c>
      <c r="C18" s="50" t="str">
        <f>HYPERLINK(CONCATENATE("HTTPS://www.wasatchmountainclub.org/hike/gpx/"&amp;(SUBSTITUTE(SUBSTITUTE(A18, ".", "")," ","_"))&amp;".gpx"),"Download GPS files")</f>
        <v>Download GPS files</v>
      </c>
    </row>
    <row r="19" spans="1:3" x14ac:dyDescent="0.3">
      <c r="A19" s="2" t="str">
        <f>(Hikes!A19)</f>
        <v>CARDIFF MINE FROM MILL D SOUTH TH</v>
      </c>
      <c r="B19" s="50" t="str">
        <f>HYPERLINK(CONCATENATE("HTTPS://www.wasatchmountainclub.org/hike/kmz/"&amp;(SUBSTITUTE(SUBSTITUTE(A19, ".", "")," ","_"))&amp;".kmz"),"Download Google Earth KMZ")</f>
        <v>Download Google Earth KMZ</v>
      </c>
      <c r="C19" s="50" t="str">
        <f>HYPERLINK(CONCATENATE("HTTPS://www.wasatchmountainclub.org/hike/gpx/"&amp;(SUBSTITUTE(SUBSTITUTE(A19, ".", "")," ","_"))&amp;".gpx"),"Download GPS files")</f>
        <v>Download GPS files</v>
      </c>
    </row>
    <row r="20" spans="1:3" x14ac:dyDescent="0.3">
      <c r="A20" s="2" t="str">
        <f>(Hikes!A20)</f>
        <v>CARDIFF PASS FROM ALTA.</v>
      </c>
      <c r="B20" s="50" t="str">
        <f>HYPERLINK(CONCATENATE("HTTPS://www.wasatchmountainclub.org/hike/kmz/"&amp;(SUBSTITUTE(SUBSTITUTE(A20, ".", "")," ","_"))&amp;".kmz"),"Download Google Earth KMZ")</f>
        <v>Download Google Earth KMZ</v>
      </c>
      <c r="C20" s="50" t="str">
        <f>HYPERLINK(CONCATENATE("HTTPS://www.wasatchmountainclub.org/hike/gpx/"&amp;(SUBSTITUTE(SUBSTITUTE(A20, ".", "")," ","_"))&amp;".gpx"),"Download GPS files")</f>
        <v>Download GPS files</v>
      </c>
    </row>
    <row r="21" spans="1:3" x14ac:dyDescent="0.3">
      <c r="A21" s="2" t="str">
        <f>(Hikes!A21)</f>
        <v>CARDIFF PASS FROM MILL D SOUTH TH</v>
      </c>
      <c r="B21" s="50" t="str">
        <f>HYPERLINK(CONCATENATE("HTTPS://www.wasatchmountainclub.org/hike/kmz/"&amp;(SUBSTITUTE(SUBSTITUTE(A21, ".", "")," ","_"))&amp;".kmz"),"Download Google Earth KMZ")</f>
        <v>Download Google Earth KMZ</v>
      </c>
      <c r="C21" s="50" t="str">
        <f>HYPERLINK(CONCATENATE("HTTPS://www.wasatchmountainclub.org/hike/gpx/"&amp;(SUBSTITUTE(SUBSTITUTE(A21, ".", "")," ","_"))&amp;".gpx"),"Download GPS files")</f>
        <v>Download GPS files</v>
      </c>
    </row>
    <row r="22" spans="1:3" x14ac:dyDescent="0.3">
      <c r="A22" s="2" t="str">
        <f>(Hikes!A22)</f>
        <v>CATHERINE PASS FROM BRIGHTON LAKES TH.</v>
      </c>
      <c r="B22" s="50" t="str">
        <f>HYPERLINK(CONCATENATE("HTTPS://www.wasatchmountainclub.org/hike/kmz/"&amp;(SUBSTITUTE(SUBSTITUTE(A22, ".", "")," ","_"))&amp;".kmz"),"Download Google Earth KMZ")</f>
        <v>Download Google Earth KMZ</v>
      </c>
      <c r="C22" s="50" t="str">
        <f>HYPERLINK(CONCATENATE("HTTPS://www.wasatchmountainclub.org/hike/gpx/"&amp;(SUBSTITUTE(SUBSTITUTE(A22, ".", "")," ","_"))&amp;".gpx"),"Download GPS files")</f>
        <v>Download GPS files</v>
      </c>
    </row>
    <row r="23" spans="1:3" x14ac:dyDescent="0.3">
      <c r="A23" s="2" t="str">
        <f>(Hikes!A23)</f>
        <v>CATHERINE PASS FROM CATHERINE PASS TH.</v>
      </c>
      <c r="B23" s="50" t="str">
        <f>HYPERLINK(CONCATENATE("HTTPS://www.wasatchmountainclub.org/hike/kmz/"&amp;(SUBSTITUTE(SUBSTITUTE(A23, ".", "")," ","_"))&amp;".kmz"),"Download Google Earth KMZ")</f>
        <v>Download Google Earth KMZ</v>
      </c>
      <c r="C23" s="50" t="str">
        <f>HYPERLINK(CONCATENATE("HTTPS://www.wasatchmountainclub.org/hike/gpx/"&amp;(SUBSTITUTE(SUBSTITUTE(A23, ".", "")," ","_"))&amp;".gpx"),"Download GPS files")</f>
        <v>Download GPS files</v>
      </c>
    </row>
    <row r="24" spans="1:3" x14ac:dyDescent="0.3">
      <c r="A24" s="2" t="str">
        <f>(Hikes!A24)</f>
        <v>CECRET LAKE FROM CECRET LAKE TH.</v>
      </c>
      <c r="B24" s="50" t="str">
        <f>HYPERLINK(CONCATENATE("HTTPS://www.wasatchmountainclub.org/hike/kmz/"&amp;(SUBSTITUTE(SUBSTITUTE(A24, ".", "")," ","_"))&amp;".kmz"),"Download Google Earth KMZ")</f>
        <v>Download Google Earth KMZ</v>
      </c>
      <c r="C24" s="50" t="str">
        <f>HYPERLINK(CONCATENATE("HTTPS://www.wasatchmountainclub.org/hike/gpx/"&amp;(SUBSTITUTE(SUBSTITUTE(A24, ".", "")," ","_"))&amp;".gpx"),"Download GPS files")</f>
        <v>Download GPS files</v>
      </c>
    </row>
    <row r="25" spans="1:3" x14ac:dyDescent="0.3">
      <c r="A25" s="2" t="str">
        <f>(Hikes!A25)</f>
        <v>CHURCH FORK PEAK FROM CHURCH FORK TH</v>
      </c>
      <c r="B25" s="50" t="str">
        <f>HYPERLINK(CONCATENATE("HTTPS://www.wasatchmountainclub.org/hike/kmz/"&amp;(SUBSTITUTE(SUBSTITUTE(A25, ".", "")," ","_"))&amp;".kmz"),"Download Google Earth KMZ")</f>
        <v>Download Google Earth KMZ</v>
      </c>
      <c r="C25" s="50" t="str">
        <f>HYPERLINK(CONCATENATE("HTTPS://www.wasatchmountainclub.org/hike/gpx/"&amp;(SUBSTITUTE(SUBSTITUTE(A25, ".", "")," ","_"))&amp;".gpx"),"Download GPS files")</f>
        <v>Download GPS files</v>
      </c>
    </row>
    <row r="26" spans="1:3" x14ac:dyDescent="0.3">
      <c r="A26" s="2" t="str">
        <f>(Hikes!A26)</f>
        <v>CIRCLE ALL PEAK FROM BUTLER FORK TH.</v>
      </c>
      <c r="B26" s="50" t="str">
        <f>HYPERLINK(CONCATENATE("HTTPS://www.wasatchmountainclub.org/hike/kmz/"&amp;(SUBSTITUTE(SUBSTITUTE(A26, ".", "")," ","_"))&amp;".kmz"),"Download Google Earth KMZ")</f>
        <v>Download Google Earth KMZ</v>
      </c>
      <c r="C26" s="50" t="str">
        <f>HYPERLINK(CONCATENATE("HTTPS://www.wasatchmountainclub.org/hike/gpx/"&amp;(SUBSTITUTE(SUBSTITUTE(A26, ".", "")," ","_"))&amp;".gpx"),"Download GPS files")</f>
        <v>Download GPS files</v>
      </c>
    </row>
    <row r="27" spans="1:3" x14ac:dyDescent="0.3">
      <c r="A27" s="2" t="str">
        <f>(Hikes!A27)</f>
        <v>CLAYTON PEAK FROM BRIGHTON LAKES TH</v>
      </c>
      <c r="B27" s="50" t="str">
        <f>HYPERLINK(CONCATENATE("HTTPS://www.wasatchmountainclub.org/hike/kmz/"&amp;(SUBSTITUTE(SUBSTITUTE(A27, ".", "")," ","_"))&amp;".kmz"),"Download Google Earth KMZ")</f>
        <v>Download Google Earth KMZ</v>
      </c>
      <c r="C27" s="50" t="str">
        <f>HYPERLINK(CONCATENATE("HTTPS://www.wasatchmountainclub.org/hike/gpx/"&amp;(SUBSTITUTE(SUBSTITUTE(A27, ".", "")," ","_"))&amp;".gpx"),"Download GPS files")</f>
        <v>Download GPS files</v>
      </c>
    </row>
    <row r="28" spans="1:3" x14ac:dyDescent="0.3">
      <c r="A28" s="2" t="str">
        <f>(Hikes!A28)</f>
        <v>COTTONWOOD RDG (TWIN LAKES PASS TO CARDIFF PASS) FROM ALTA.</v>
      </c>
      <c r="B28" s="50" t="str">
        <f>HYPERLINK(CONCATENATE("HTTPS://www.wasatchmountainclub.org/hike/kmz/"&amp;(SUBSTITUTE(SUBSTITUTE(A28, ".", "")," ","_"))&amp;".kmz"),"Download Google Earth KMZ")</f>
        <v>Download Google Earth KMZ</v>
      </c>
      <c r="C28" s="50" t="str">
        <f>HYPERLINK(CONCATENATE("HTTPS://www.wasatchmountainclub.org/hike/gpx/"&amp;(SUBSTITUTE(SUBSTITUTE(A28, ".", "")," ","_"))&amp;".gpx"),"Download GPS files")</f>
        <v>Download GPS files</v>
      </c>
    </row>
    <row r="29" spans="1:3" x14ac:dyDescent="0.3">
      <c r="A29" s="2" t="str">
        <f>(Hikes!A29)</f>
        <v>DAYS FORK MEADOW FROM SPRUCES CAMPGROUND TH.</v>
      </c>
      <c r="B29" s="50" t="str">
        <f>HYPERLINK(CONCATENATE("HTTPS://www.wasatchmountainclub.org/hike/kmz/"&amp;(SUBSTITUTE(SUBSTITUTE(A29, ".", "")," ","_"))&amp;".kmz"),"Download Google Earth KMZ")</f>
        <v>Download Google Earth KMZ</v>
      </c>
      <c r="C29" s="50" t="str">
        <f>HYPERLINK(CONCATENATE("HTTPS://www.wasatchmountainclub.org/hike/gpx/"&amp;(SUBSTITUTE(SUBSTITUTE(A29, ".", "")," ","_"))&amp;".gpx"),"Download GPS files")</f>
        <v>Download GPS files</v>
      </c>
    </row>
    <row r="30" spans="1:3" x14ac:dyDescent="0.3">
      <c r="A30" s="2" t="str">
        <f>(Hikes!A30)</f>
        <v>DEAF SMITH CYN MEADOW FROM DEAF SMITH CYN</v>
      </c>
      <c r="B30" s="50" t="str">
        <f>HYPERLINK(CONCATENATE("HTTPS://www.wasatchmountainclub.org/hike/kmz/"&amp;(SUBSTITUTE(SUBSTITUTE(A30, ".", "")," ","_"))&amp;".kmz"),"Download Google Earth KMZ")</f>
        <v>Download Google Earth KMZ</v>
      </c>
      <c r="C30" s="50" t="str">
        <f>HYPERLINK(CONCATENATE("HTTPS://www.wasatchmountainclub.org/hike/gpx/"&amp;(SUBSTITUTE(SUBSTITUTE(A30, ".", "")," ","_"))&amp;".gpx"),"Download GPS files")</f>
        <v>Download GPS files</v>
      </c>
    </row>
    <row r="31" spans="1:3" x14ac:dyDescent="0.3">
      <c r="A31" s="2" t="str">
        <f>(Hikes!A31)</f>
        <v>DESOLATION LAKE OVERLOOK FROM BEARTRAP FORK.</v>
      </c>
      <c r="B31" s="50" t="str">
        <f>HYPERLINK(CONCATENATE("HTTPS://www.wasatchmountainclub.org/hike/kmz/"&amp;(SUBSTITUTE(SUBSTITUTE(A31, ".", "")," ","_"))&amp;".kmz"),"Download Google Earth KMZ")</f>
        <v>Download Google Earth KMZ</v>
      </c>
      <c r="C31" s="50" t="str">
        <f>HYPERLINK(CONCATENATE("HTTPS://www.wasatchmountainclub.org/hike/gpx/"&amp;(SUBSTITUTE(SUBSTITUTE(A31, ".", "")," ","_"))&amp;".gpx"),"Download GPS files")</f>
        <v>Download GPS files</v>
      </c>
    </row>
    <row r="32" spans="1:3" x14ac:dyDescent="0.3">
      <c r="A32" s="2" t="str">
        <f>(Hikes!A32)</f>
        <v>DESOLATION TRAIL (MILLCREEK TO MILL D) FROM THAYNES CYN TH</v>
      </c>
      <c r="B32" s="50" t="str">
        <f>HYPERLINK(CONCATENATE("HTTPS://www.wasatchmountainclub.org/hike/kmz/"&amp;(SUBSTITUTE(SUBSTITUTE(A32, ".", "")," ","_"))&amp;".kmz"),"Download Google Earth KMZ")</f>
        <v>Download Google Earth KMZ</v>
      </c>
      <c r="C32" s="50" t="str">
        <f>HYPERLINK(CONCATENATE("HTTPS://www.wasatchmountainclub.org/hike/gpx/"&amp;(SUBSTITUTE(SUBSTITUTE(A32, ".", "")," ","_"))&amp;".gpx"),"Download GPS files")</f>
        <v>Download GPS files</v>
      </c>
    </row>
    <row r="33" spans="1:3" x14ac:dyDescent="0.3">
      <c r="A33" s="2" t="str">
        <f>(Hikes!A33)</f>
        <v>DEVILS CASTLE FROM CECRET LAKE TH</v>
      </c>
      <c r="B33" s="50" t="str">
        <f>HYPERLINK(CONCATENATE("HTTPS://www.wasatchmountainclub.org/hike/kmz/"&amp;(SUBSTITUTE(SUBSTITUTE(A33, ".", "")," ","_"))&amp;".kmz"),"Download Google Earth KMZ")</f>
        <v>Download Google Earth KMZ</v>
      </c>
      <c r="C33" s="50" t="str">
        <f>HYPERLINK(CONCATENATE("HTTPS://www.wasatchmountainclub.org/hike/gpx/"&amp;(SUBSTITUTE(SUBSTITUTE(A33, ".", "")," ","_"))&amp;".gpx"),"Download GPS files")</f>
        <v>Download GPS files</v>
      </c>
    </row>
    <row r="34" spans="1:3" x14ac:dyDescent="0.3">
      <c r="A34" s="2" t="str">
        <f>(Hikes!A34)</f>
        <v>DOG LAKE FROM BUTLER FORK TH.</v>
      </c>
      <c r="B34" s="50" t="str">
        <f>HYPERLINK(CONCATENATE("HTTPS://www.wasatchmountainclub.org/hike/kmz/"&amp;(SUBSTITUTE(SUBSTITUTE(A34, ".", "")," ","_"))&amp;".kmz"),"Download Google Earth KMZ")</f>
        <v>Download Google Earth KMZ</v>
      </c>
      <c r="C34" s="50" t="str">
        <f>HYPERLINK(CONCATENATE("HTTPS://www.wasatchmountainclub.org/hike/gpx/"&amp;(SUBSTITUTE(SUBSTITUTE(A34, ".", "")," ","_"))&amp;".gpx"),"Download GPS files")</f>
        <v>Download GPS files</v>
      </c>
    </row>
    <row r="35" spans="1:3" x14ac:dyDescent="0.3">
      <c r="A35" s="2" t="str">
        <f>(Hikes!A35)</f>
        <v>DOG LAKE FROM MILL D NORTH TH.</v>
      </c>
      <c r="B35" s="50" t="str">
        <f>HYPERLINK(CONCATENATE("HTTPS://www.wasatchmountainclub.org/hike/kmz/"&amp;(SUBSTITUTE(SUBSTITUTE(A35, ".", "")," ","_"))&amp;".kmz"),"Download Google Earth KMZ")</f>
        <v>Download Google Earth KMZ</v>
      </c>
      <c r="C35" s="50" t="str">
        <f>HYPERLINK(CONCATENATE("HTTPS://www.wasatchmountainclub.org/hike/gpx/"&amp;(SUBSTITUTE(SUBSTITUTE(A35, ".", "")," ","_"))&amp;".gpx"),"Download GPS files")</f>
        <v>Download GPS files</v>
      </c>
    </row>
    <row r="36" spans="1:3" x14ac:dyDescent="0.3">
      <c r="A36" s="2" t="str">
        <f>(Hikes!A36)</f>
        <v>DOUGHNUT FALLS FROM MILL D SOUTH TH.</v>
      </c>
      <c r="B36" s="50" t="str">
        <f>HYPERLINK(CONCATENATE("HTTPS://www.wasatchmountainclub.org/hike/kmz/"&amp;(SUBSTITUTE(SUBSTITUTE(A36, ".", "")," ","_"))&amp;".kmz"),"Download Google Earth KMZ")</f>
        <v>Download Google Earth KMZ</v>
      </c>
      <c r="C36" s="50" t="str">
        <f>HYPERLINK(CONCATENATE("HTTPS://www.wasatchmountainclub.org/hike/gpx/"&amp;(SUBSTITUTE(SUBSTITUTE(A36, ".", "")," ","_"))&amp;".gpx"),"Download GPS files")</f>
        <v>Download GPS files</v>
      </c>
    </row>
    <row r="37" spans="1:3" x14ac:dyDescent="0.3">
      <c r="A37" s="2" t="str">
        <f>(Hikes!A37)</f>
        <v>DROMEDARY FROM BROADS FORK TRAIL</v>
      </c>
      <c r="B37" s="50" t="str">
        <f>HYPERLINK(CONCATENATE("HTTPS://www.wasatchmountainclub.org/hike/kmz/"&amp;(SUBSTITUTE(SUBSTITUTE(A37, ".", "")," ","_"))&amp;".kmz"),"Download Google Earth KMZ")</f>
        <v>Download Google Earth KMZ</v>
      </c>
      <c r="C37" s="50" t="str">
        <f>HYPERLINK(CONCATENATE("HTTPS://www.wasatchmountainclub.org/hike/gpx/"&amp;(SUBSTITUTE(SUBSTITUTE(A37, ".", "")," ","_"))&amp;".gpx"),"Download GPS files")</f>
        <v>Download GPS files</v>
      </c>
    </row>
    <row r="38" spans="1:3" x14ac:dyDescent="0.3">
      <c r="A38" s="2" t="str">
        <f>(Hikes!A38)</f>
        <v>DROMEDARY FROM LAKE BLANCHE TRAIL</v>
      </c>
      <c r="B38" s="50" t="str">
        <f>HYPERLINK(CONCATENATE("HTTPS://www.wasatchmountainclub.org/hike/kmz/"&amp;(SUBSTITUTE(SUBSTITUTE(A38, ".", "")," ","_"))&amp;".kmz"),"Download Google Earth KMZ")</f>
        <v>Download Google Earth KMZ</v>
      </c>
      <c r="C38" s="50" t="str">
        <f>HYPERLINK(CONCATENATE("HTTPS://www.wasatchmountainclub.org/hike/gpx/"&amp;(SUBSTITUTE(SUBSTITUTE(A38, ".", "")," ","_"))&amp;".gpx"),"Download GPS files")</f>
        <v>Download GPS files</v>
      </c>
    </row>
    <row r="39" spans="1:3" x14ac:dyDescent="0.3">
      <c r="A39" s="2" t="str">
        <f>(Hikes!A39)</f>
        <v>DRY CREEK DIVIDE FROM DEER CREEK TH.</v>
      </c>
      <c r="B39" s="50" t="str">
        <f>HYPERLINK(CONCATENATE("HTTPS://www.wasatchmountainclub.org/hike/kmz/"&amp;(SUBSTITUTE(SUBSTITUTE(A39, ".", "")," ","_"))&amp;".kmz"),"Download Google Earth KMZ")</f>
        <v>Download Google Earth KMZ</v>
      </c>
      <c r="C39" s="50" t="str">
        <f>HYPERLINK(CONCATENATE("HTTPS://www.wasatchmountainclub.org/hike/gpx/"&amp;(SUBSTITUTE(SUBSTITUTE(A39, ".", "")," ","_"))&amp;".gpx"),"Download GPS files")</f>
        <v>Download GPS files</v>
      </c>
    </row>
    <row r="40" spans="1:3" x14ac:dyDescent="0.3">
      <c r="A40" s="2" t="str">
        <f>(Hikes!A40)</f>
        <v>DRY CREEK DIVIDE FROM DRY CREEK TH.</v>
      </c>
      <c r="B40" s="50" t="str">
        <f>HYPERLINK(CONCATENATE("HTTPS://www.wasatchmountainclub.org/hike/kmz/"&amp;(SUBSTITUTE(SUBSTITUTE(A40, ".", "")," ","_"))&amp;".kmz"),"Download Google Earth KMZ")</f>
        <v>Download Google Earth KMZ</v>
      </c>
      <c r="C40" s="50" t="str">
        <f>HYPERLINK(CONCATENATE("HTTPS://www.wasatchmountainclub.org/hike/gpx/"&amp;(SUBSTITUTE(SUBSTITUTE(A40, ".", "")," ","_"))&amp;".gpx"),"Download GPS files")</f>
        <v>Download GPS files</v>
      </c>
    </row>
    <row r="41" spans="1:3" x14ac:dyDescent="0.3">
      <c r="A41" s="2" t="str">
        <f>(Hikes!A41)</f>
        <v>DRY CREEK LOWER FALLS FROM DRY CREEK TH.</v>
      </c>
      <c r="B41" s="50" t="str">
        <f>HYPERLINK(CONCATENATE("HTTPS://www.wasatchmountainclub.org/hike/kmz/"&amp;(SUBSTITUTE(SUBSTITUTE(A41, ".", "")," ","_"))&amp;".kmz"),"Download Google Earth KMZ")</f>
        <v>Download Google Earth KMZ</v>
      </c>
      <c r="C41" s="50" t="str">
        <f>HYPERLINK(CONCATENATE("HTTPS://www.wasatchmountainclub.org/hike/gpx/"&amp;(SUBSTITUTE(SUBSTITUTE(A41, ".", "")," ","_"))&amp;".gpx"),"Download GPS files")</f>
        <v>Download GPS files</v>
      </c>
    </row>
    <row r="42" spans="1:3" x14ac:dyDescent="0.3">
      <c r="A42" s="2" t="str">
        <f>(Hikes!A42)</f>
        <v>DRY LAKE FROM WILLOW HEIGHTS TH.</v>
      </c>
      <c r="B42" s="50" t="str">
        <f>HYPERLINK(CONCATENATE("HTTPS://www.wasatchmountainclub.org/hike/kmz/"&amp;(SUBSTITUTE(SUBSTITUTE(A42, ".", "")," ","_"))&amp;".kmz"),"Download Google Earth KMZ")</f>
        <v>Download Google Earth KMZ</v>
      </c>
      <c r="C42" s="50" t="str">
        <f>HYPERLINK(CONCATENATE("HTTPS://www.wasatchmountainclub.org/hike/gpx/"&amp;(SUBSTITUTE(SUBSTITUTE(A42, ".", "")," ","_"))&amp;".gpx"),"Download GPS files")</f>
        <v>Download GPS files</v>
      </c>
    </row>
    <row r="43" spans="1:3" x14ac:dyDescent="0.3">
      <c r="A43" s="2" t="str">
        <f>(Hikes!A43)</f>
        <v>ECLIPSE MINE FROM SPRUCES CAMPGROUND TH.</v>
      </c>
      <c r="B43" s="50" t="str">
        <f>HYPERLINK(CONCATENATE("HTTPS://www.wasatchmountainclub.org/hike/kmz/"&amp;(SUBSTITUTE(SUBSTITUTE(A43, ".", "")," ","_"))&amp;".kmz"),"Download Google Earth KMZ")</f>
        <v>Download Google Earth KMZ</v>
      </c>
      <c r="C43" s="50" t="str">
        <f>HYPERLINK(CONCATENATE("HTTPS://www.wasatchmountainclub.org/hike/gpx/"&amp;(SUBSTITUTE(SUBSTITUTE(A43, ".", "")," ","_"))&amp;".gpx"),"Download GPS files")</f>
        <v>Download GPS files</v>
      </c>
    </row>
    <row r="44" spans="1:3" x14ac:dyDescent="0.3">
      <c r="A44" s="2" t="str">
        <f>(Hikes!A44)</f>
        <v>EMERALD LAKE FROM ASPEN GROVE TH.</v>
      </c>
      <c r="B44" s="50" t="str">
        <f>HYPERLINK(CONCATENATE("HTTPS://www.wasatchmountainclub.org/hike/kmz/"&amp;(SUBSTITUTE(SUBSTITUTE(A44, ".", "")," ","_"))&amp;".kmz"),"Download Google Earth KMZ")</f>
        <v>Download Google Earth KMZ</v>
      </c>
      <c r="C44" s="50" t="str">
        <f>HYPERLINK(CONCATENATE("HTTPS://www.wasatchmountainclub.org/hike/gpx/"&amp;(SUBSTITUTE(SUBSTITUTE(A44, ".", "")," ","_"))&amp;".gpx"),"Download GPS files")</f>
        <v>Download GPS files</v>
      </c>
    </row>
    <row r="45" spans="1:3" x14ac:dyDescent="0.3">
      <c r="A45" s="2" t="str">
        <f>(Hikes!A45)</f>
        <v>EMERALD LAKE FROM TIMPANOOKE TH.</v>
      </c>
      <c r="B45" s="50" t="str">
        <f>HYPERLINK(CONCATENATE("HTTPS://www.wasatchmountainclub.org/hike/kmz/"&amp;(SUBSTITUTE(SUBSTITUTE(A45, ".", "")," ","_"))&amp;".kmz"),"Download Google Earth KMZ")</f>
        <v>Download Google Earth KMZ</v>
      </c>
      <c r="C45" s="50" t="str">
        <f>HYPERLINK(CONCATENATE("HTTPS://www.wasatchmountainclub.org/hike/gpx/"&amp;(SUBSTITUTE(SUBSTITUTE(A45, ".", "")," ","_"))&amp;".gpx"),"Download GPS files")</f>
        <v>Download GPS files</v>
      </c>
    </row>
    <row r="46" spans="1:3" x14ac:dyDescent="0.3">
      <c r="A46" s="2" t="str">
        <f>(Hikes!A46)</f>
        <v>ENSIGN PEAK FROM SUBDIVISION.</v>
      </c>
      <c r="B46" s="50" t="str">
        <f>HYPERLINK(CONCATENATE("HTTPS://www.wasatchmountainclub.org/hike/kmz/"&amp;(SUBSTITUTE(SUBSTITUTE(A46, ".", "")," ","_"))&amp;".kmz"),"Download Google Earth KMZ")</f>
        <v>Download Google Earth KMZ</v>
      </c>
      <c r="C46" s="50" t="str">
        <f>HYPERLINK(CONCATENATE("HTTPS://www.wasatchmountainclub.org/hike/gpx/"&amp;(SUBSTITUTE(SUBSTITUTE(A46, ".", "")," ","_"))&amp;".gpx"),"Download GPS files")</f>
        <v>Download GPS files</v>
      </c>
    </row>
    <row r="47" spans="1:3" x14ac:dyDescent="0.3">
      <c r="A47" s="2" t="str">
        <f>(Hikes!A47)</f>
        <v>FERGUSON CYN MEADOW FROM FERGUSON CYN.</v>
      </c>
      <c r="B47" s="50" t="str">
        <f>HYPERLINK(CONCATENATE("HTTPS://www.wasatchmountainclub.org/hike/kmz/"&amp;(SUBSTITUTE(SUBSTITUTE(A47, ".", "")," ","_"))&amp;".kmz"),"Download Google Earth KMZ")</f>
        <v>Download Google Earth KMZ</v>
      </c>
      <c r="C47" s="50" t="str">
        <f>HYPERLINK(CONCATENATE("HTTPS://www.wasatchmountainclub.org/hike/gpx/"&amp;(SUBSTITUTE(SUBSTITUTE(A47, ".", "")," ","_"))&amp;".gpx"),"Download GPS files")</f>
        <v>Download GPS files</v>
      </c>
    </row>
    <row r="48" spans="1:3" x14ac:dyDescent="0.3">
      <c r="A48" s="2" t="str">
        <f>(Hikes!A48)</f>
        <v>FIRST HAMMONGOG FROM ALPINE</v>
      </c>
      <c r="B48" s="50" t="str">
        <f>HYPERLINK(CONCATENATE("HTTPS://www.wasatchmountainclub.org/hike/kmz/"&amp;(SUBSTITUTE(SUBSTITUTE(A48, ".", "")," ","_"))&amp;".kmz"),"Download Google Earth KMZ")</f>
        <v>Download Google Earth KMZ</v>
      </c>
      <c r="C48" s="50" t="str">
        <f>HYPERLINK(CONCATENATE("HTTPS://www.wasatchmountainclub.org/hike/gpx/"&amp;(SUBSTITUTE(SUBSTITUTE(A48, ".", "")," ","_"))&amp;".gpx"),"Download GPS files")</f>
        <v>Download GPS files</v>
      </c>
    </row>
    <row r="49" spans="1:3" x14ac:dyDescent="0.3">
      <c r="A49" s="2" t="str">
        <f>(Hikes!A49)</f>
        <v>FLAGSTAFF PEAK AREA FROM ALTA VIA GOODSPEED MINE TRAIL.</v>
      </c>
      <c r="B49" s="50" t="str">
        <f>HYPERLINK(CONCATENATE("HTTPS://www.wasatchmountainclub.org/hike/kmz/"&amp;(SUBSTITUTE(SUBSTITUTE(A49, ".", "")," ","_"))&amp;".kmz"),"Download Google Earth KMZ")</f>
        <v>Download Google Earth KMZ</v>
      </c>
      <c r="C49" s="50" t="str">
        <f>HYPERLINK(CONCATENATE("HTTPS://www.wasatchmountainclub.org/hike/gpx/"&amp;(SUBSTITUTE(SUBSTITUTE(A49, ".", "")," ","_"))&amp;".gpx"),"Download GPS files")</f>
        <v>Download GPS files</v>
      </c>
    </row>
    <row r="50" spans="1:3" x14ac:dyDescent="0.3">
      <c r="A50" s="2" t="str">
        <f>(Hikes!A50)</f>
        <v>FLAGSTAFF PEAK FROM ALTA.</v>
      </c>
      <c r="B50" s="50" t="str">
        <f>HYPERLINK(CONCATENATE("HTTPS://www.wasatchmountainclub.org/hike/kmz/"&amp;(SUBSTITUTE(SUBSTITUTE(A50, ".", "")," ","_"))&amp;".kmz"),"Download Google Earth KMZ")</f>
        <v>Download Google Earth KMZ</v>
      </c>
      <c r="C50" s="50" t="str">
        <f>HYPERLINK(CONCATENATE("HTTPS://www.wasatchmountainclub.org/hike/gpx/"&amp;(SUBSTITUTE(SUBSTITUTE(A50, ".", "")," ","_"))&amp;".gpx"),"Download GPS files")</f>
        <v>Download GPS files</v>
      </c>
    </row>
    <row r="51" spans="1:3" x14ac:dyDescent="0.3">
      <c r="A51" s="2" t="str">
        <f>(Hikes!A51)</f>
        <v>FLAGSTAFF PEAK FROM SPRUCES CAMPGROUND TH</v>
      </c>
      <c r="B51" s="50" t="str">
        <f>HYPERLINK(CONCATENATE("HTTPS://www.wasatchmountainclub.org/hike/kmz/"&amp;(SUBSTITUTE(SUBSTITUTE(A51, ".", "")," ","_"))&amp;".kmz"),"Download Google Earth KMZ")</f>
        <v>Download Google Earth KMZ</v>
      </c>
      <c r="C51" s="50" t="str">
        <f>HYPERLINK(CONCATENATE("HTTPS://www.wasatchmountainclub.org/hike/gpx/"&amp;(SUBSTITUTE(SUBSTITUTE(A51, ".", "")," ","_"))&amp;".gpx"),"Download GPS files")</f>
        <v>Download GPS files</v>
      </c>
    </row>
    <row r="52" spans="1:3" x14ac:dyDescent="0.3">
      <c r="A52" s="2" t="str">
        <f>(Hikes!A52)</f>
        <v>GOBBLERS KNOB FROM BOWMAN FORK.</v>
      </c>
      <c r="B52" s="50" t="str">
        <f>HYPERLINK(CONCATENATE("HTTPS://www.wasatchmountainclub.org/hike/kmz/"&amp;(SUBSTITUTE(SUBSTITUTE(A52, ".", "")," ","_"))&amp;".kmz"),"Download Google Earth KMZ")</f>
        <v>Download Google Earth KMZ</v>
      </c>
      <c r="C52" s="50" t="str">
        <f>HYPERLINK(CONCATENATE("HTTPS://www.wasatchmountainclub.org/hike/gpx/"&amp;(SUBSTITUTE(SUBSTITUTE(A52, ".", "")," ","_"))&amp;".gpx"),"Download GPS files")</f>
        <v>Download GPS files</v>
      </c>
    </row>
    <row r="53" spans="1:3" x14ac:dyDescent="0.3">
      <c r="A53" s="2" t="str">
        <f>(Hikes!A53)</f>
        <v>GOBBLERS KNOB FROM BUTLER FORK TH.</v>
      </c>
      <c r="B53" s="50" t="str">
        <f>HYPERLINK(CONCATENATE("HTTPS://www.wasatchmountainclub.org/hike/kmz/"&amp;(SUBSTITUTE(SUBSTITUTE(A53, ".", "")," ","_"))&amp;".kmz"),"Download Google Earth KMZ")</f>
        <v>Download Google Earth KMZ</v>
      </c>
      <c r="C53" s="50" t="str">
        <f>HYPERLINK(CONCATENATE("HTTPS://www.wasatchmountainclub.org/hike/gpx/"&amp;(SUBSTITUTE(SUBSTITUTE(A53, ".", "")," ","_"))&amp;".gpx"),"Download GPS files")</f>
        <v>Download GPS files</v>
      </c>
    </row>
    <row r="54" spans="1:3" x14ac:dyDescent="0.3">
      <c r="A54" s="2" t="str">
        <f>(Hikes!A54)</f>
        <v>GRANDEUR PEAK FROM CHURCH FORK TH.</v>
      </c>
      <c r="B54" s="50" t="str">
        <f>HYPERLINK(CONCATENATE("HTTPS://www.wasatchmountainclub.org/hike/kmz/"&amp;(SUBSTITUTE(SUBSTITUTE(A54, ".", "")," ","_"))&amp;".kmz"),"Download Google Earth KMZ")</f>
        <v>Download Google Earth KMZ</v>
      </c>
      <c r="C54" s="50" t="str">
        <f>HYPERLINK(CONCATENATE("HTTPS://www.wasatchmountainclub.org/hike/gpx/"&amp;(SUBSTITUTE(SUBSTITUTE(A54, ".", "")," ","_"))&amp;".gpx"),"Download GPS files")</f>
        <v>Download GPS files</v>
      </c>
    </row>
    <row r="55" spans="1:3" x14ac:dyDescent="0.3">
      <c r="A55" s="2" t="str">
        <f>(Hikes!A55)</f>
        <v>GRANDEUR PEAK FROM WASATCH BLVD.</v>
      </c>
      <c r="B55" s="50" t="str">
        <f>HYPERLINK(CONCATENATE("HTTPS://www.wasatchmountainclub.org/hike/kmz/"&amp;(SUBSTITUTE(SUBSTITUTE(A55, ".", "")," ","_"))&amp;".kmz"),"Download Google Earth KMZ")</f>
        <v>Download Google Earth KMZ</v>
      </c>
      <c r="C55" s="50" t="str">
        <f>HYPERLINK(CONCATENATE("HTTPS://www.wasatchmountainclub.org/hike/gpx/"&amp;(SUBSTITUTE(SUBSTITUTE(A55, ".", "")," ","_"))&amp;".gpx"),"Download GPS files")</f>
        <v>Download GPS files</v>
      </c>
    </row>
    <row r="56" spans="1:3" x14ac:dyDescent="0.3">
      <c r="A56" s="2" t="str">
        <f>(Hikes!A56)</f>
        <v>GREENS BASIN FROM SPRUCES CAMPGROUND TH</v>
      </c>
      <c r="B56" s="50" t="str">
        <f>HYPERLINK(CONCATENATE("HTTPS://www.wasatchmountainclub.org/hike/kmz/"&amp;(SUBSTITUTE(SUBSTITUTE(A56, ".", "")," ","_"))&amp;".kmz"),"Download Google Earth KMZ")</f>
        <v>Download Google Earth KMZ</v>
      </c>
      <c r="C56" s="50" t="str">
        <f>HYPERLINK(CONCATENATE("HTTPS://www.wasatchmountainclub.org/hike/gpx/"&amp;(SUBSTITUTE(SUBSTITUTE(A56, ".", "")," ","_"))&amp;".gpx"),"Download GPS files")</f>
        <v>Download GPS files</v>
      </c>
    </row>
    <row r="57" spans="1:3" x14ac:dyDescent="0.3">
      <c r="A57" s="2" t="str">
        <f>(Hikes!A57)</f>
        <v>HIDDEN PEAK FROM GAD VALLEY ROAD</v>
      </c>
      <c r="B57" s="50" t="str">
        <f>HYPERLINK(CONCATENATE("HTTPS://www.wasatchmountainclub.org/hike/kmz/"&amp;(SUBSTITUTE(SUBSTITUTE(A57, ".", "")," ","_"))&amp;".kmz"),"Download Google Earth KMZ")</f>
        <v>Download Google Earth KMZ</v>
      </c>
      <c r="C57" s="50" t="str">
        <f>HYPERLINK(CONCATENATE("HTTPS://www.wasatchmountainclub.org/hike/gpx/"&amp;(SUBSTITUTE(SUBSTITUTE(A57, ".", "")," ","_"))&amp;".gpx"),"Download GPS files")</f>
        <v>Download GPS files</v>
      </c>
    </row>
    <row r="58" spans="1:3" x14ac:dyDescent="0.3">
      <c r="A58" s="2" t="str">
        <f>(Hikes!A58)</f>
        <v>HIDDEN PEAK FROM PERUVIAN GULCH</v>
      </c>
      <c r="B58" s="50" t="str">
        <f>HYPERLINK(CONCATENATE("HTTPS://www.wasatchmountainclub.org/hike/kmz/"&amp;(SUBSTITUTE(SUBSTITUTE(A58, ".", "")," ","_"))&amp;".kmz"),"Download Google Earth KMZ")</f>
        <v>Download Google Earth KMZ</v>
      </c>
      <c r="C58" s="50" t="str">
        <f>HYPERLINK(CONCATENATE("HTTPS://www.wasatchmountainclub.org/hike/gpx/"&amp;(SUBSTITUTE(SUBSTITUTE(A58, ".", "")," ","_"))&amp;".gpx"),"Download GPS files")</f>
        <v>Download GPS files</v>
      </c>
    </row>
    <row r="59" spans="1:3" x14ac:dyDescent="0.3">
      <c r="A59" s="2" t="str">
        <f>(Hikes!A59)</f>
        <v>HONEYCOMB CLIFFS FROM SILVER LAKE TH.</v>
      </c>
      <c r="B59" s="50" t="str">
        <f>HYPERLINK(CONCATENATE("HTTPS://www.wasatchmountainclub.org/hike/kmz/"&amp;(SUBSTITUTE(SUBSTITUTE(A59, ".", "")," ","_"))&amp;".kmz"),"Download Google Earth KMZ")</f>
        <v>Download Google Earth KMZ</v>
      </c>
      <c r="C59" s="50" t="str">
        <f>HYPERLINK(CONCATENATE("HTTPS://www.wasatchmountainclub.org/hike/gpx/"&amp;(SUBSTITUTE(SUBSTITUTE(A59, ".", "")," ","_"))&amp;".gpx"),"Download GPS files")</f>
        <v>Download GPS files</v>
      </c>
    </row>
    <row r="60" spans="1:3" x14ac:dyDescent="0.3">
      <c r="A60" s="2" t="str">
        <f>(Hikes!A60)</f>
        <v>KESSLER PEAK FROM ARGENTA ROUTE.</v>
      </c>
      <c r="B60" s="50" t="str">
        <f>HYPERLINK(CONCATENATE("HTTPS://www.wasatchmountainclub.org/hike/kmz/"&amp;(SUBSTITUTE(SUBSTITUTE(A60, ".", "")," ","_"))&amp;".kmz"),"Download Google Earth KMZ")</f>
        <v>Download Google Earth KMZ</v>
      </c>
      <c r="C60" s="50" t="str">
        <f>HYPERLINK(CONCATENATE("HTTPS://www.wasatchmountainclub.org/hike/gpx/"&amp;(SUBSTITUTE(SUBSTITUTE(A60, ".", "")," ","_"))&amp;".gpx"),"Download GPS files")</f>
        <v>Download GPS files</v>
      </c>
    </row>
    <row r="61" spans="1:3" x14ac:dyDescent="0.3">
      <c r="A61" s="2" t="str">
        <f>(Hikes!A61)</f>
        <v>KESSLER PEAK FROM CARBONATE PASS.</v>
      </c>
      <c r="B61" s="50" t="str">
        <f>HYPERLINK(CONCATENATE("HTTPS://www.wasatchmountainclub.org/hike/kmz/"&amp;(SUBSTITUTE(SUBSTITUTE(A61, ".", "")," ","_"))&amp;".kmz"),"Download Google Earth KMZ")</f>
        <v>Download Google Earth KMZ</v>
      </c>
      <c r="C61" s="50" t="str">
        <f>HYPERLINK(CONCATENATE("HTTPS://www.wasatchmountainclub.org/hike/gpx/"&amp;(SUBSTITUTE(SUBSTITUTE(A61, ".", "")," ","_"))&amp;".gpx"),"Download GPS files")</f>
        <v>Download GPS files</v>
      </c>
    </row>
    <row r="62" spans="1:3" x14ac:dyDescent="0.3">
      <c r="A62" s="2" t="str">
        <f>(Hikes!A62)</f>
        <v>KESSLER PEAK FROM CARDIFF FK NORTHEAST ROUTE</v>
      </c>
      <c r="B62" s="50" t="str">
        <f>HYPERLINK(CONCATENATE("HTTPS://www.wasatchmountainclub.org/hike/kmz/"&amp;(SUBSTITUTE(SUBSTITUTE(A62, ".", "")," ","_"))&amp;".kmz"),"Download Google Earth KMZ")</f>
        <v>Download Google Earth KMZ</v>
      </c>
      <c r="C62" s="50" t="str">
        <f>HYPERLINK(CONCATENATE("HTTPS://www.wasatchmountainclub.org/hike/gpx/"&amp;(SUBSTITUTE(SUBSTITUTE(A62, ".", "")," ","_"))&amp;".gpx"),"Download GPS files")</f>
        <v>Download GPS files</v>
      </c>
    </row>
    <row r="63" spans="1:3" x14ac:dyDescent="0.3">
      <c r="A63" s="2" t="str">
        <f>(Hikes!A63)</f>
        <v>LAKE BLANCHE FROM MILL B SOUTH TH</v>
      </c>
      <c r="B63" s="50" t="str">
        <f>HYPERLINK(CONCATENATE("HTTPS://www.wasatchmountainclub.org/hike/kmz/"&amp;(SUBSTITUTE(SUBSTITUTE(A63, ".", "")," ","_"))&amp;".kmz"),"Download Google Earth KMZ")</f>
        <v>Download Google Earth KMZ</v>
      </c>
      <c r="C63" s="50" t="str">
        <f>HYPERLINK(CONCATENATE("HTTPS://www.wasatchmountainclub.org/hike/gpx/"&amp;(SUBSTITUTE(SUBSTITUTE(A63, ".", "")," ","_"))&amp;".gpx"),"Download GPS files")</f>
        <v>Download GPS files</v>
      </c>
    </row>
    <row r="64" spans="1:3" x14ac:dyDescent="0.3">
      <c r="A64" s="2" t="str">
        <f>(Hikes!A64)</f>
        <v>LAKE CATHERINE FROM BRIGHTON LAKES TH.</v>
      </c>
      <c r="B64" s="50" t="str">
        <f>HYPERLINK(CONCATENATE("HTTPS://www.wasatchmountainclub.org/hike/kmz/"&amp;(SUBSTITUTE(SUBSTITUTE(A64, ".", "")," ","_"))&amp;".kmz"),"Download Google Earth KMZ")</f>
        <v>Download Google Earth KMZ</v>
      </c>
      <c r="C64" s="50" t="str">
        <f>HYPERLINK(CONCATENATE("HTTPS://www.wasatchmountainclub.org/hike/gpx/"&amp;(SUBSTITUTE(SUBSTITUTE(A64, ".", "")," ","_"))&amp;".gpx"),"Download GPS files")</f>
        <v>Download GPS files</v>
      </c>
    </row>
    <row r="65" spans="1:3" x14ac:dyDescent="0.3">
      <c r="A65" s="2" t="str">
        <f>(Hikes!A65)</f>
        <v>LAKE HARDY FROM DRY CREEK TH</v>
      </c>
      <c r="B65" s="50" t="str">
        <f>HYPERLINK(CONCATENATE("HTTPS://www.wasatchmountainclub.org/hike/kmz/"&amp;(SUBSTITUTE(SUBSTITUTE(A65, ".", "")," ","_"))&amp;".kmz"),"Download Google Earth KMZ")</f>
        <v>Download Google Earth KMZ</v>
      </c>
      <c r="C65" s="50" t="str">
        <f>HYPERLINK(CONCATENATE("HTTPS://www.wasatchmountainclub.org/hike/gpx/"&amp;(SUBSTITUTE(SUBSTITUTE(A65, ".", "")," ","_"))&amp;".gpx"),"Download GPS files")</f>
        <v>Download GPS files</v>
      </c>
    </row>
    <row r="66" spans="1:3" x14ac:dyDescent="0.3">
      <c r="A66" s="2" t="str">
        <f>(Hikes!A66)</f>
        <v>LAKE HARDY FROM EAST HAMMONGOG</v>
      </c>
      <c r="B66" s="50" t="str">
        <f>HYPERLINK(CONCATENATE("HTTPS://www.wasatchmountainclub.org/hike/kmz/"&amp;(SUBSTITUTE(SUBSTITUTE(A66, ".", "")," ","_"))&amp;".kmz"),"Download Google Earth KMZ")</f>
        <v>Download Google Earth KMZ</v>
      </c>
      <c r="C66" s="50" t="str">
        <f>HYPERLINK(CONCATENATE("HTTPS://www.wasatchmountainclub.org/hike/gpx/"&amp;(SUBSTITUTE(SUBSTITUTE(A66, ".", "")," ","_"))&amp;".gpx"),"Download GPS files")</f>
        <v>Download GPS files</v>
      </c>
    </row>
    <row r="67" spans="1:3" x14ac:dyDescent="0.3">
      <c r="A67" s="2" t="str">
        <f>(Hikes!A67)</f>
        <v>LAKE MARY FROM BRIGHTON LAKES TH.</v>
      </c>
      <c r="B67" s="50" t="str">
        <f>HYPERLINK(CONCATENATE("HTTPS://www.wasatchmountainclub.org/hike/kmz/"&amp;(SUBSTITUTE(SUBSTITUTE(A67, ".", "")," ","_"))&amp;".kmz"),"Download Google Earth KMZ")</f>
        <v>Download Google Earth KMZ</v>
      </c>
      <c r="C67" s="50" t="str">
        <f>HYPERLINK(CONCATENATE("HTTPS://www.wasatchmountainclub.org/hike/gpx/"&amp;(SUBSTITUTE(SUBSTITUTE(A67, ".", "")," ","_"))&amp;".gpx"),"Download GPS files")</f>
        <v>Download GPS files</v>
      </c>
    </row>
    <row r="68" spans="1:3" x14ac:dyDescent="0.3">
      <c r="A68" s="2" t="str">
        <f>(Hikes!A68)</f>
        <v>LAKE SOLITUDE FROM SILVER LAKE TH.</v>
      </c>
      <c r="B68" s="50" t="str">
        <f>HYPERLINK(CONCATENATE("HTTPS://www.wasatchmountainclub.org/hike/kmz/"&amp;(SUBSTITUTE(SUBSTITUTE(A68, ".", "")," ","_"))&amp;".kmz"),"Download Google Earth KMZ")</f>
        <v>Download Google Earth KMZ</v>
      </c>
      <c r="C68" s="50" t="str">
        <f>HYPERLINK(CONCATENATE("HTTPS://www.wasatchmountainclub.org/hike/gpx/"&amp;(SUBSTITUTE(SUBSTITUTE(A68, ".", "")," ","_"))&amp;".gpx"),"Download GPS files")</f>
        <v>Download GPS files</v>
      </c>
    </row>
    <row r="69" spans="1:3" x14ac:dyDescent="0.3">
      <c r="A69" s="2" t="str">
        <f>(Hikes!A69)</f>
        <v>LAKE SOLITUDE FROM SOLITUDE.</v>
      </c>
      <c r="B69" s="50" t="str">
        <f>HYPERLINK(CONCATENATE("HTTPS://www.wasatchmountainclub.org/hike/kmz/"&amp;(SUBSTITUTE(SUBSTITUTE(A69, ".", "")," ","_"))&amp;".kmz"),"Download Google Earth KMZ")</f>
        <v>Download Google Earth KMZ</v>
      </c>
      <c r="C69" s="50" t="str">
        <f>HYPERLINK(CONCATENATE("HTTPS://www.wasatchmountainclub.org/hike/gpx/"&amp;(SUBSTITUTE(SUBSTITUTE(A69, ".", "")," ","_"))&amp;".gpx"),"Download GPS files")</f>
        <v>Download GPS files</v>
      </c>
    </row>
    <row r="70" spans="1:3" x14ac:dyDescent="0.3">
      <c r="A70" s="2" t="str">
        <f>(Hikes!A70)</f>
        <v>LAMBS CANYON PASS FROM ELBOW FORK TH</v>
      </c>
      <c r="B70" s="50" t="str">
        <f>HYPERLINK(CONCATENATE("HTTPS://www.wasatchmountainclub.org/hike/kmz/"&amp;(SUBSTITUTE(SUBSTITUTE(A70, ".", "")," ","_"))&amp;".kmz"),"Download Google Earth KMZ")</f>
        <v>Download Google Earth KMZ</v>
      </c>
      <c r="C70" s="50" t="str">
        <f>HYPERLINK(CONCATENATE("HTTPS://www.wasatchmountainclub.org/hike/gpx/"&amp;(SUBSTITUTE(SUBSTITUTE(A70, ".", "")," ","_"))&amp;".gpx"),"Download GPS files")</f>
        <v>Download GPS files</v>
      </c>
    </row>
    <row r="71" spans="1:3" x14ac:dyDescent="0.3">
      <c r="A71" s="2" t="str">
        <f>(Hikes!A71)</f>
        <v>LITTLE BLACK MTN FROM PERRYS HOLLOW.</v>
      </c>
      <c r="B71" s="50" t="str">
        <f>HYPERLINK(CONCATENATE("HTTPS://www.wasatchmountainclub.org/hike/kmz/"&amp;(SUBSTITUTE(SUBSTITUTE(A71, ".", "")," ","_"))&amp;".kmz"),"Download Google Earth KMZ")</f>
        <v>Download Google Earth KMZ</v>
      </c>
      <c r="C71" s="50" t="str">
        <f>HYPERLINK(CONCATENATE("HTTPS://www.wasatchmountainclub.org/hike/gpx/"&amp;(SUBSTITUTE(SUBSTITUTE(A71, ".", "")," ","_"))&amp;".gpx"),"Download GPS files")</f>
        <v>Download GPS files</v>
      </c>
    </row>
    <row r="72" spans="1:3" x14ac:dyDescent="0.3">
      <c r="A72" s="2" t="str">
        <f>(Hikes!A72)</f>
        <v>LONE PEAK CIRQUE FROM DRAPER RIDGE</v>
      </c>
      <c r="B72" s="50" t="str">
        <f>HYPERLINK(CONCATENATE("HTTPS://www.wasatchmountainclub.org/hike/kmz/"&amp;(SUBSTITUTE(SUBSTITUTE(A72, ".", "")," ","_"))&amp;".kmz"),"Download Google Earth KMZ")</f>
        <v>Download Google Earth KMZ</v>
      </c>
      <c r="C72" s="50" t="str">
        <f>HYPERLINK(CONCATENATE("HTTPS://www.wasatchmountainclub.org/hike/gpx/"&amp;(SUBSTITUTE(SUBSTITUTE(A72, ".", "")," ","_"))&amp;".gpx"),"Download GPS files")</f>
        <v>Download GPS files</v>
      </c>
    </row>
    <row r="73" spans="1:3" x14ac:dyDescent="0.3">
      <c r="A73" s="2" t="str">
        <f>(Hikes!A73)</f>
        <v>LONE PEAK FROM CHERRY CANYON</v>
      </c>
      <c r="B73" s="50" t="str">
        <f>HYPERLINK(CONCATENATE("HTTPS://www.wasatchmountainclub.org/hike/kmz/"&amp;(SUBSTITUTE(SUBSTITUTE(A73, ".", "")," ","_"))&amp;".kmz"),"Download Google Earth KMZ")</f>
        <v>Download Google Earth KMZ</v>
      </c>
      <c r="C73" s="50" t="str">
        <f>HYPERLINK(CONCATENATE("HTTPS://www.wasatchmountainclub.org/hike/gpx/"&amp;(SUBSTITUTE(SUBSTITUTE(A73, ".", "")," ","_"))&amp;".gpx"),"Download GPS files")</f>
        <v>Download GPS files</v>
      </c>
    </row>
    <row r="74" spans="1:3" x14ac:dyDescent="0.3">
      <c r="A74" s="2" t="str">
        <f>(Hikes!A74)</f>
        <v>LONE PEAK FROM DRAPER RIDGE</v>
      </c>
      <c r="B74" s="50" t="str">
        <f>HYPERLINK(CONCATENATE("HTTPS://www.wasatchmountainclub.org/hike/kmz/"&amp;(SUBSTITUTE(SUBSTITUTE(A74, ".", "")," ","_"))&amp;".kmz"),"Download Google Earth KMZ")</f>
        <v>Download Google Earth KMZ</v>
      </c>
      <c r="C74" s="50" t="str">
        <f>HYPERLINK(CONCATENATE("HTTPS://www.wasatchmountainclub.org/hike/gpx/"&amp;(SUBSTITUTE(SUBSTITUTE(A74, ".", "")," ","_"))&amp;".gpx"),"Download GPS files")</f>
        <v>Download GPS files</v>
      </c>
    </row>
    <row r="75" spans="1:3" x14ac:dyDescent="0.3">
      <c r="A75" s="2" t="str">
        <f>(Hikes!A75)</f>
        <v>LONE PEAK FROM JACOBS LADDER</v>
      </c>
      <c r="B75" s="50" t="str">
        <f>HYPERLINK(CONCATENATE("HTTPS://www.wasatchmountainclub.org/hike/kmz/"&amp;(SUBSTITUTE(SUBSTITUTE(A75, ".", "")," ","_"))&amp;".kmz"),"Download Google Earth KMZ")</f>
        <v>Download Google Earth KMZ</v>
      </c>
      <c r="C75" s="50" t="str">
        <f>HYPERLINK(CONCATENATE("HTTPS://www.wasatchmountainclub.org/hike/gpx/"&amp;(SUBSTITUTE(SUBSTITUTE(A75, ".", "")," ","_"))&amp;".gpx"),"Download GPS files")</f>
        <v>Download GPS files</v>
      </c>
    </row>
    <row r="76" spans="1:3" x14ac:dyDescent="0.3">
      <c r="A76" s="2" t="str">
        <f>(Hikes!A76)</f>
        <v>LOOKOUT ROCK FROM BIRCH HOLLOW TH.</v>
      </c>
      <c r="B76" s="50" t="str">
        <f>HYPERLINK(CONCATENATE("HTTPS://www.wasatchmountainclub.org/hike/kmz/"&amp;(SUBSTITUTE(SUBSTITUTE(A76, ".", "")," ","_"))&amp;".kmz"),"Download Google Earth KMZ")</f>
        <v>Download Google Earth KMZ</v>
      </c>
      <c r="C76" s="50" t="str">
        <f>HYPERLINK(CONCATENATE("HTTPS://www.wasatchmountainclub.org/hike/gpx/"&amp;(SUBSTITUTE(SUBSTITUTE(A76, ".", "")," ","_"))&amp;".gpx"),"Download GPS files")</f>
        <v>Download GPS files</v>
      </c>
    </row>
    <row r="77" spans="1:3" x14ac:dyDescent="0.3">
      <c r="A77" s="2" t="str">
        <f>(Hikes!A77)</f>
        <v>MAYBIRD LAKES FROM WHITE PINE TH.</v>
      </c>
      <c r="B77" s="50" t="str">
        <f>HYPERLINK(CONCATENATE("HTTPS://www.wasatchmountainclub.org/hike/kmz/"&amp;(SUBSTITUTE(SUBSTITUTE(A77, ".", "")," ","_"))&amp;".kmz"),"Download Google Earth KMZ")</f>
        <v>Download Google Earth KMZ</v>
      </c>
      <c r="C77" s="50" t="str">
        <f>HYPERLINK(CONCATENATE("HTTPS://www.wasatchmountainclub.org/hike/gpx/"&amp;(SUBSTITUTE(SUBSTITUTE(A77, ".", "")," ","_"))&amp;".gpx"),"Download GPS files")</f>
        <v>Download GPS files</v>
      </c>
    </row>
    <row r="78" spans="1:3" x14ac:dyDescent="0.3">
      <c r="A78" s="2" t="str">
        <f>(Hikes!A78)</f>
        <v>MILL B PASS FROM NEFFS CYN TH.</v>
      </c>
      <c r="B78" s="50" t="str">
        <f>HYPERLINK(CONCATENATE("HTTPS://www.wasatchmountainclub.org/hike/kmz/"&amp;(SUBSTITUTE(SUBSTITUTE(A78, ".", "")," ","_"))&amp;".kmz"),"Download Google Earth KMZ")</f>
        <v>Download Google Earth KMZ</v>
      </c>
      <c r="C78" s="50" t="str">
        <f>HYPERLINK(CONCATENATE("HTTPS://www.wasatchmountainclub.org/hike/gpx/"&amp;(SUBSTITUTE(SUBSTITUTE(A78, ".", "")," ","_"))&amp;".gpx"),"Download GPS files")</f>
        <v>Download GPS files</v>
      </c>
    </row>
    <row r="79" spans="1:3" x14ac:dyDescent="0.3">
      <c r="A79" s="2" t="str">
        <f>(Hikes!A79)</f>
        <v>MILLVUE PEAK FROM ELBOW FORK TH.</v>
      </c>
      <c r="B79" s="50" t="str">
        <f>HYPERLINK(CONCATENATE("HTTPS://www.wasatchmountainclub.org/hike/kmz/"&amp;(SUBSTITUTE(SUBSTITUTE(A79, ".", "")," ","_"))&amp;".kmz"),"Download Google Earth KMZ")</f>
        <v>Download Google Earth KMZ</v>
      </c>
      <c r="C79" s="50" t="str">
        <f>HYPERLINK(CONCATENATE("HTTPS://www.wasatchmountainclub.org/hike/gpx/"&amp;(SUBSTITUTE(SUBSTITUTE(A79, ".", "")," ","_"))&amp;".gpx"),"Download GPS files")</f>
        <v>Download GPS files</v>
      </c>
    </row>
    <row r="80" spans="1:3" x14ac:dyDescent="0.3">
      <c r="A80" s="2" t="str">
        <f>(Hikes!A80)</f>
        <v>MT AIRE FROM ELBOW FORK TH</v>
      </c>
      <c r="B80" s="50" t="str">
        <f>HYPERLINK(CONCATENATE("HTTPS://www.wasatchmountainclub.org/hike/kmz/"&amp;(SUBSTITUTE(SUBSTITUTE(A80, ".", "")," ","_"))&amp;".kmz"),"Download Google Earth KMZ")</f>
        <v>Download Google Earth KMZ</v>
      </c>
      <c r="C80" s="50" t="str">
        <f>HYPERLINK(CONCATENATE("HTTPS://www.wasatchmountainclub.org/hike/gpx/"&amp;(SUBSTITUTE(SUBSTITUTE(A80, ".", "")," ","_"))&amp;".gpx"),"Download GPS files")</f>
        <v>Download GPS files</v>
      </c>
    </row>
    <row r="81" spans="1:3" x14ac:dyDescent="0.3">
      <c r="A81" s="2" t="str">
        <f>(Hikes!A81)</f>
        <v>MT BALDY FROM ALBION BASIN</v>
      </c>
      <c r="B81" s="50" t="str">
        <f>HYPERLINK(CONCATENATE("HTTPS://www.wasatchmountainclub.org/hike/kmz/"&amp;(SUBSTITUTE(SUBSTITUTE(A81, ".", "")," ","_"))&amp;".kmz"),"Download Google Earth KMZ")</f>
        <v>Download Google Earth KMZ</v>
      </c>
      <c r="C81" s="50" t="str">
        <f>HYPERLINK(CONCATENATE("HTTPS://www.wasatchmountainclub.org/hike/gpx/"&amp;(SUBSTITUTE(SUBSTITUTE(A81, ".", "")," ","_"))&amp;".gpx"),"Download GPS files")</f>
        <v>Download GPS files</v>
      </c>
    </row>
    <row r="82" spans="1:3" x14ac:dyDescent="0.3">
      <c r="A82" s="2" t="str">
        <f>(Hikes!A82)</f>
        <v>MT EVERGREEN FROM SILVER LAKE TH.</v>
      </c>
      <c r="B82" s="50" t="str">
        <f>HYPERLINK(CONCATENATE("HTTPS://www.wasatchmountainclub.org/hike/kmz/"&amp;(SUBSTITUTE(SUBSTITUTE(A82, ".", "")," ","_"))&amp;".kmz"),"Download Google Earth KMZ")</f>
        <v>Download Google Earth KMZ</v>
      </c>
      <c r="C82" s="50" t="str">
        <f>HYPERLINK(CONCATENATE("HTTPS://www.wasatchmountainclub.org/hike/gpx/"&amp;(SUBSTITUTE(SUBSTITUTE(A82, ".", "")," ","_"))&amp;".gpx"),"Download GPS files")</f>
        <v>Download GPS files</v>
      </c>
    </row>
    <row r="83" spans="1:3" x14ac:dyDescent="0.3">
      <c r="A83" s="2" t="str">
        <f>(Hikes!A83)</f>
        <v>MT MILLICENT FROM BRIGHTON.</v>
      </c>
      <c r="B83" s="50" t="str">
        <f>HYPERLINK(CONCATENATE("HTTPS://www.wasatchmountainclub.org/hike/kmz/"&amp;(SUBSTITUTE(SUBSTITUTE(A83, ".", "")," ","_"))&amp;".kmz"),"Download Google Earth KMZ")</f>
        <v>Download Google Earth KMZ</v>
      </c>
      <c r="C83" s="50" t="str">
        <f>HYPERLINK(CONCATENATE("HTTPS://www.wasatchmountainclub.org/hike/gpx/"&amp;(SUBSTITUTE(SUBSTITUTE(A83, ".", "")," ","_"))&amp;".gpx"),"Download GPS files")</f>
        <v>Download GPS files</v>
      </c>
    </row>
    <row r="84" spans="1:3" x14ac:dyDescent="0.3">
      <c r="A84" s="2" t="str">
        <f>(Hikes!A84)</f>
        <v>MT OLYMPUS FROM MT OLYMPUS TH</v>
      </c>
      <c r="B84" s="50" t="str">
        <f>HYPERLINK(CONCATENATE("HTTPS://www.wasatchmountainclub.org/hike/kmz/"&amp;(SUBSTITUTE(SUBSTITUTE(A84, ".", "")," ","_"))&amp;".kmz"),"Download Google Earth KMZ")</f>
        <v>Download Google Earth KMZ</v>
      </c>
      <c r="C84" s="50" t="str">
        <f>HYPERLINK(CONCATENATE("HTTPS://www.wasatchmountainclub.org/hike/gpx/"&amp;(SUBSTITUTE(SUBSTITUTE(A84, ".", "")," ","_"))&amp;".gpx"),"Download GPS files")</f>
        <v>Download GPS files</v>
      </c>
    </row>
    <row r="85" spans="1:3" x14ac:dyDescent="0.3">
      <c r="A85" s="2" t="str">
        <f>(Hikes!A85)</f>
        <v>MT OLYMPUS FROM NEFFS CYN TH</v>
      </c>
      <c r="B85" s="50" t="str">
        <f>HYPERLINK(CONCATENATE("HTTPS://www.wasatchmountainclub.org/hike/kmz/"&amp;(SUBSTITUTE(SUBSTITUTE(A85, ".", "")," ","_"))&amp;".kmz"),"Download Google Earth KMZ")</f>
        <v>Download Google Earth KMZ</v>
      </c>
      <c r="C85" s="50" t="str">
        <f>HYPERLINK(CONCATENATE("HTTPS://www.wasatchmountainclub.org/hike/gpx/"&amp;(SUBSTITUTE(SUBSTITUTE(A85, ".", "")," ","_"))&amp;".gpx"),"Download GPS files")</f>
        <v>Download GPS files</v>
      </c>
    </row>
    <row r="86" spans="1:3" x14ac:dyDescent="0.3">
      <c r="A86" s="2" t="str">
        <f>(Hikes!A86)</f>
        <v>MT RAYMOND FROM BOWMAN FORK.</v>
      </c>
      <c r="B86" s="50" t="str">
        <f>HYPERLINK(CONCATENATE("HTTPS://www.wasatchmountainclub.org/hike/kmz/"&amp;(SUBSTITUTE(SUBSTITUTE(A86, ".", "")," ","_"))&amp;".kmz"),"Download Google Earth KMZ")</f>
        <v>Download Google Earth KMZ</v>
      </c>
      <c r="C86" s="50" t="str">
        <f>HYPERLINK(CONCATENATE("HTTPS://www.wasatchmountainclub.org/hike/gpx/"&amp;(SUBSTITUTE(SUBSTITUTE(A86, ".", "")," ","_"))&amp;".gpx"),"Download GPS files")</f>
        <v>Download GPS files</v>
      </c>
    </row>
    <row r="87" spans="1:3" x14ac:dyDescent="0.3">
      <c r="A87" s="2" t="str">
        <f>(Hikes!A87)</f>
        <v>MT RAYMOND FROM BUTLER FORK TH.</v>
      </c>
      <c r="B87" s="50" t="str">
        <f>HYPERLINK(CONCATENATE("HTTPS://www.wasatchmountainclub.org/hike/kmz/"&amp;(SUBSTITUTE(SUBSTITUTE(A87, ".", "")," ","_"))&amp;".kmz"),"Download Google Earth KMZ")</f>
        <v>Download Google Earth KMZ</v>
      </c>
      <c r="C87" s="50" t="str">
        <f>HYPERLINK(CONCATENATE("HTTPS://www.wasatchmountainclub.org/hike/gpx/"&amp;(SUBSTITUTE(SUBSTITUTE(A87, ".", "")," ","_"))&amp;".gpx"),"Download GPS files")</f>
        <v>Download GPS files</v>
      </c>
    </row>
    <row r="88" spans="1:3" x14ac:dyDescent="0.3">
      <c r="A88" s="2" t="str">
        <f>(Hikes!A88)</f>
        <v>MT SUPERIOR FROM ALTA.</v>
      </c>
      <c r="B88" s="50" t="str">
        <f>HYPERLINK(CONCATENATE("HTTPS://www.wasatchmountainclub.org/hike/kmz/"&amp;(SUBSTITUTE(SUBSTITUTE(A88, ".", "")," ","_"))&amp;".kmz"),"Download Google Earth KMZ")</f>
        <v>Download Google Earth KMZ</v>
      </c>
      <c r="C88" s="50" t="str">
        <f>HYPERLINK(CONCATENATE("HTTPS://www.wasatchmountainclub.org/hike/gpx/"&amp;(SUBSTITUTE(SUBSTITUTE(A88, ".", "")," ","_"))&amp;".gpx"),"Download GPS files")</f>
        <v>Download GPS files</v>
      </c>
    </row>
    <row r="89" spans="1:3" x14ac:dyDescent="0.3">
      <c r="A89" s="2" t="str">
        <f>(Hikes!A89)</f>
        <v>MT SUPERIOR FROM MILL B SOUTH TH</v>
      </c>
      <c r="B89" s="50" t="str">
        <f>HYPERLINK(CONCATENATE("HTTPS://www.wasatchmountainclub.org/hike/kmz/"&amp;(SUBSTITUTE(SUBSTITUTE(A89, ".", "")," ","_"))&amp;".kmz"),"Download Google Earth KMZ")</f>
        <v>Download Google Earth KMZ</v>
      </c>
      <c r="C89" s="50" t="str">
        <f>HYPERLINK(CONCATENATE("HTTPS://www.wasatchmountainclub.org/hike/gpx/"&amp;(SUBSTITUTE(SUBSTITUTE(A89, ".", "")," ","_"))&amp;".gpx"),"Download GPS files")</f>
        <v>Download GPS files</v>
      </c>
    </row>
    <row r="90" spans="1:3" x14ac:dyDescent="0.3">
      <c r="A90" s="2" t="str">
        <f>(Hikes!A90)</f>
        <v>MT TIMPANOGOS FROM ASPEN GROVE TH.</v>
      </c>
      <c r="B90" s="50" t="str">
        <f>HYPERLINK(CONCATENATE("HTTPS://www.wasatchmountainclub.org/hike/kmz/"&amp;(SUBSTITUTE(SUBSTITUTE(A90, ".", "")," ","_"))&amp;".kmz"),"Download Google Earth KMZ")</f>
        <v>Download Google Earth KMZ</v>
      </c>
      <c r="C90" s="50" t="str">
        <f>HYPERLINK(CONCATENATE("HTTPS://www.wasatchmountainclub.org/hike/gpx/"&amp;(SUBSTITUTE(SUBSTITUTE(A90, ".", "")," ","_"))&amp;".gpx"),"Download GPS files")</f>
        <v>Download GPS files</v>
      </c>
    </row>
    <row r="91" spans="1:3" x14ac:dyDescent="0.3">
      <c r="A91" s="2" t="str">
        <f>(Hikes!A91)</f>
        <v>MT TIMPANOGOS FROM TIMPANOOKE TH.</v>
      </c>
      <c r="B91" s="50" t="str">
        <f>HYPERLINK(CONCATENATE("HTTPS://www.wasatchmountainclub.org/hike/kmz/"&amp;(SUBSTITUTE(SUBSTITUTE(A91, ".", "")," ","_"))&amp;".kmz"),"Download Google Earth KMZ")</f>
        <v>Download Google Earth KMZ</v>
      </c>
      <c r="C91" s="50" t="str">
        <f>HYPERLINK(CONCATENATE("HTTPS://www.wasatchmountainclub.org/hike/gpx/"&amp;(SUBSTITUTE(SUBSTITUTE(A91, ".", "")," ","_"))&amp;".gpx"),"Download GPS files")</f>
        <v>Download GPS files</v>
      </c>
    </row>
    <row r="92" spans="1:3" x14ac:dyDescent="0.3">
      <c r="A92" s="2" t="str">
        <f>(Hikes!A92)</f>
        <v>MT TUSCARORA-MT WOLVERINE FROM BRIGHTON LAKES TH.</v>
      </c>
      <c r="B92" s="50" t="str">
        <f>HYPERLINK(CONCATENATE("HTTPS://www.wasatchmountainclub.org/hike/kmz/"&amp;(SUBSTITUTE(SUBSTITUTE(A92, ".", "")," ","_"))&amp;".kmz"),"Download Google Earth KMZ")</f>
        <v>Download Google Earth KMZ</v>
      </c>
      <c r="C92" s="50" t="str">
        <f>HYPERLINK(CONCATENATE("HTTPS://www.wasatchmountainclub.org/hike/gpx/"&amp;(SUBSTITUTE(SUBSTITUTE(A92, ".", "")," ","_"))&amp;".gpx"),"Download GPS files")</f>
        <v>Download GPS files</v>
      </c>
    </row>
    <row r="93" spans="1:3" x14ac:dyDescent="0.3">
      <c r="A93" s="2" t="str">
        <f>(Hikes!A93)</f>
        <v>MT VAN COTT FROM UNIV. HOSP EAST LOT.</v>
      </c>
      <c r="B93" s="50" t="str">
        <f>HYPERLINK(CONCATENATE("HTTPS://www.wasatchmountainclub.org/hike/kmz/"&amp;(SUBSTITUTE(SUBSTITUTE(A93, ".", "")," ","_"))&amp;".kmz"),"Download Google Earth KMZ")</f>
        <v>Download Google Earth KMZ</v>
      </c>
      <c r="C93" s="50" t="str">
        <f>HYPERLINK(CONCATENATE("HTTPS://www.wasatchmountainclub.org/hike/gpx/"&amp;(SUBSTITUTE(SUBSTITUTE(A93, ".", "")," ","_"))&amp;".gpx"),"Download GPS files")</f>
        <v>Download GPS files</v>
      </c>
    </row>
    <row r="94" spans="1:3" x14ac:dyDescent="0.3">
      <c r="A94" s="2" t="str">
        <f>(Hikes!A94)</f>
        <v>MT WIRE FROM GEORGES HOLLOW.</v>
      </c>
      <c r="B94" s="50" t="str">
        <f>HYPERLINK(CONCATENATE("HTTPS://www.wasatchmountainclub.org/hike/kmz/"&amp;(SUBSTITUTE(SUBSTITUTE(A94, ".", "")," ","_"))&amp;".kmz"),"Download Google Earth KMZ")</f>
        <v>Download Google Earth KMZ</v>
      </c>
      <c r="C94" s="50" t="str">
        <f>HYPERLINK(CONCATENATE("HTTPS://www.wasatchmountainclub.org/hike/gpx/"&amp;(SUBSTITUTE(SUBSTITUTE(A94, ".", "")," ","_"))&amp;".gpx"),"Download GPS files")</f>
        <v>Download GPS files</v>
      </c>
    </row>
    <row r="95" spans="1:3" x14ac:dyDescent="0.3">
      <c r="A95" s="2" t="str">
        <f>(Hikes!A95)</f>
        <v>MT WIRE FROM PIONEER PARK.</v>
      </c>
      <c r="B95" s="50" t="str">
        <f>HYPERLINK(CONCATENATE("HTTPS://www.wasatchmountainclub.org/hike/kmz/"&amp;(SUBSTITUTE(SUBSTITUTE(A95, ".", "")," ","_"))&amp;".kmz"),"Download Google Earth KMZ")</f>
        <v>Download Google Earth KMZ</v>
      </c>
      <c r="C95" s="50" t="str">
        <f>HYPERLINK(CONCATENATE("HTTPS://www.wasatchmountainclub.org/hike/gpx/"&amp;(SUBSTITUTE(SUBSTITUTE(A95, ".", "")," ","_"))&amp;".gpx"),"Download GPS files")</f>
        <v>Download GPS files</v>
      </c>
    </row>
    <row r="96" spans="1:3" x14ac:dyDescent="0.3">
      <c r="A96" s="2" t="str">
        <f>(Hikes!A96)</f>
        <v>MULE HOLLOW MINE FROM MULE HOLLOW TH.</v>
      </c>
      <c r="B96" s="50" t="str">
        <f>HYPERLINK(CONCATENATE("HTTPS://www.wasatchmountainclub.org/hike/kmz/"&amp;(SUBSTITUTE(SUBSTITUTE(A96, ".", "")," ","_"))&amp;".kmz"),"Download Google Earth KMZ")</f>
        <v>Download Google Earth KMZ</v>
      </c>
      <c r="C96" s="50" t="str">
        <f>HYPERLINK(CONCATENATE("HTTPS://www.wasatchmountainclub.org/hike/gpx/"&amp;(SUBSTITUTE(SUBSTITUTE(A96, ".", "")," ","_"))&amp;".gpx"),"Download GPS files")</f>
        <v>Download GPS files</v>
      </c>
    </row>
    <row r="97" spans="1:3" x14ac:dyDescent="0.3">
      <c r="A97" s="2" t="str">
        <f>(Hikes!A97)</f>
        <v>MURDOCK PEAK FROM UPPER BIG WATER TH.</v>
      </c>
      <c r="B97" s="50" t="str">
        <f>HYPERLINK(CONCATENATE("HTTPS://www.wasatchmountainclub.org/hike/kmz/"&amp;(SUBSTITUTE(SUBSTITUTE(A97, ".", "")," ","_"))&amp;".kmz"),"Download Google Earth KMZ")</f>
        <v>Download Google Earth KMZ</v>
      </c>
      <c r="C97" s="50" t="str">
        <f>HYPERLINK(CONCATENATE("HTTPS://www.wasatchmountainclub.org/hike/gpx/"&amp;(SUBSTITUTE(SUBSTITUTE(A97, ".", "")," ","_"))&amp;".gpx"),"Download GPS files")</f>
        <v>Download GPS files</v>
      </c>
    </row>
    <row r="98" spans="1:3" x14ac:dyDescent="0.3">
      <c r="A98" s="2" t="str">
        <f>(Hikes!A98)</f>
        <v>MURDOCK PEAK PASS FROM UPPER BIG WATER TH.</v>
      </c>
      <c r="B98" s="50" t="str">
        <f>HYPERLINK(CONCATENATE("HTTPS://www.wasatchmountainclub.org/hike/kmz/"&amp;(SUBSTITUTE(SUBSTITUTE(A98, ".", "")," ","_"))&amp;".kmz"),"Download Google Earth KMZ")</f>
        <v>Download Google Earth KMZ</v>
      </c>
      <c r="C98" s="50" t="str">
        <f>HYPERLINK(CONCATENATE("HTTPS://www.wasatchmountainclub.org/hike/gpx/"&amp;(SUBSTITUTE(SUBSTITUTE(A98, ".", "")," ","_"))&amp;".gpx"),"Download GPS files")</f>
        <v>Download GPS files</v>
      </c>
    </row>
    <row r="99" spans="1:3" x14ac:dyDescent="0.3">
      <c r="A99" s="2" t="str">
        <f>(Hikes!A99)</f>
        <v>NEFFS CANYON MEADOW FROM NEFFS CYN TH.</v>
      </c>
      <c r="B99" s="50" t="str">
        <f>HYPERLINK(CONCATENATE("HTTPS://www.wasatchmountainclub.org/hike/kmz/"&amp;(SUBSTITUTE(SUBSTITUTE(A99, ".", "")," ","_"))&amp;".kmz"),"Download Google Earth KMZ")</f>
        <v>Download Google Earth KMZ</v>
      </c>
      <c r="C99" s="50" t="str">
        <f>HYPERLINK(CONCATENATE("HTTPS://www.wasatchmountainclub.org/hike/gpx/"&amp;(SUBSTITUTE(SUBSTITUTE(A99, ".", "")," ","_"))&amp;".gpx"),"Download GPS files")</f>
        <v>Download GPS files</v>
      </c>
    </row>
    <row r="100" spans="1:3" x14ac:dyDescent="0.3">
      <c r="A100" s="2" t="str">
        <f>(Hikes!A100)</f>
        <v>PERKINS PEAK FROM LITTLE MOUNTAIN.</v>
      </c>
      <c r="B100" s="50" t="str">
        <f>HYPERLINK(CONCATENATE("HTTPS://www.wasatchmountainclub.org/hike/kmz/"&amp;(SUBSTITUTE(SUBSTITUTE(A100, ".", "")," ","_"))&amp;".kmz"),"Download Google Earth KMZ")</f>
        <v>Download Google Earth KMZ</v>
      </c>
      <c r="C100" s="50" t="str">
        <f>HYPERLINK(CONCATENATE("HTTPS://www.wasatchmountainclub.org/hike/gpx/"&amp;(SUBSTITUTE(SUBSTITUTE(A100, ".", "")," ","_"))&amp;".gpx"),"Download GPS files")</f>
        <v>Download GPS files</v>
      </c>
    </row>
    <row r="101" spans="1:3" x14ac:dyDescent="0.3">
      <c r="A101" s="2" t="str">
        <f>(Hikes!A101)</f>
        <v>PFIEFFERHORN FROM WHITE PINE TH</v>
      </c>
      <c r="B101" s="50" t="str">
        <f>HYPERLINK(CONCATENATE("HTTPS://www.wasatchmountainclub.org/hike/kmz/"&amp;(SUBSTITUTE(SUBSTITUTE(A101, ".", "")," ","_"))&amp;".kmz"),"Download Google Earth KMZ")</f>
        <v>Download Google Earth KMZ</v>
      </c>
      <c r="C101" s="50" t="str">
        <f>HYPERLINK(CONCATENATE("HTTPS://www.wasatchmountainclub.org/hike/gpx/"&amp;(SUBSTITUTE(SUBSTITUTE(A101, ".", "")," ","_"))&amp;".gpx"),"Download GPS files")</f>
        <v>Download GPS files</v>
      </c>
    </row>
    <row r="102" spans="1:3" x14ac:dyDescent="0.3">
      <c r="A102" s="2" t="str">
        <f>(Hikes!A102)</f>
        <v>PIONEER PEAK FROM BRIGHTON LAKES TH.</v>
      </c>
      <c r="B102" s="50" t="str">
        <f>HYPERLINK(CONCATENATE("HTTPS://www.wasatchmountainclub.org/hike/kmz/"&amp;(SUBSTITUTE(SUBSTITUTE(A102, ".", "")," ","_"))&amp;".kmz"),"Download Google Earth KMZ")</f>
        <v>Download Google Earth KMZ</v>
      </c>
      <c r="C102" s="50" t="str">
        <f>HYPERLINK(CONCATENATE("HTTPS://www.wasatchmountainclub.org/hike/gpx/"&amp;(SUBSTITUTE(SUBSTITUTE(A102, ".", "")," ","_"))&amp;".gpx"),"Download GPS files")</f>
        <v>Download GPS files</v>
      </c>
    </row>
    <row r="103" spans="1:3" x14ac:dyDescent="0.3">
      <c r="A103" s="2" t="str">
        <f>(Hikes!A103)</f>
        <v>PIPELINE, BIRCH HOLLOW FROM CHURCH FORK TH.</v>
      </c>
      <c r="B103" s="50" t="str">
        <f>HYPERLINK(CONCATENATE("HTTPS://www.wasatchmountainclub.org/hike/kmz/"&amp;(SUBSTITUTE(SUBSTITUTE(A103, ".", "")," ","_"))&amp;".kmz"),"Download Google Earth KMZ")</f>
        <v>Download Google Earth KMZ</v>
      </c>
      <c r="C103" s="50" t="str">
        <f>HYPERLINK(CONCATENATE("HTTPS://www.wasatchmountainclub.org/hike/gpx/"&amp;(SUBSTITUTE(SUBSTITUTE(A103, ".", "")," ","_"))&amp;".gpx"),"Download GPS files")</f>
        <v>Download GPS files</v>
      </c>
    </row>
    <row r="104" spans="1:3" x14ac:dyDescent="0.3">
      <c r="A104" s="2" t="str">
        <f>(Hikes!A104)</f>
        <v>PIPELINE, CHURCH FORK FROM RATTLESNAKE GLCH TH.</v>
      </c>
      <c r="B104" s="50" t="str">
        <f>HYPERLINK(CONCATENATE("HTTPS://www.wasatchmountainclub.org/hike/kmz/"&amp;(SUBSTITUTE(SUBSTITUTE(A104, ".", "")," ","_"))&amp;".kmz"),"Download Google Earth KMZ")</f>
        <v>Download Google Earth KMZ</v>
      </c>
      <c r="C104" s="50" t="str">
        <f>HYPERLINK(CONCATENATE("HTTPS://www.wasatchmountainclub.org/hike/gpx/"&amp;(SUBSTITUTE(SUBSTITUTE(A104, ".", "")," ","_"))&amp;".gpx"),"Download GPS files")</f>
        <v>Download GPS files</v>
      </c>
    </row>
    <row r="105" spans="1:3" x14ac:dyDescent="0.3">
      <c r="A105" s="2" t="str">
        <f>(Hikes!A105)</f>
        <v>PIPELINE, ELBOW FORK FROM BIRCH HOLLOW TH.</v>
      </c>
      <c r="B105" s="50" t="str">
        <f>HYPERLINK(CONCATENATE("HTTPS://www.wasatchmountainclub.org/hike/kmz/"&amp;(SUBSTITUTE(SUBSTITUTE(A105, ".", "")," ","_"))&amp;".kmz"),"Download Google Earth KMZ")</f>
        <v>Download Google Earth KMZ</v>
      </c>
      <c r="C105" s="50" t="str">
        <f>HYPERLINK(CONCATENATE("HTTPS://www.wasatchmountainclub.org/hike/gpx/"&amp;(SUBSTITUTE(SUBSTITUTE(A105, ".", "")," ","_"))&amp;".gpx"),"Download GPS files")</f>
        <v>Download GPS files</v>
      </c>
    </row>
    <row r="106" spans="1:3" x14ac:dyDescent="0.3">
      <c r="A106" s="2" t="str">
        <f>(Hikes!A106)</f>
        <v>PIPELINE, SL OVERLOOK FROM RATTLESNAKE GLCH TH.</v>
      </c>
      <c r="B106" s="50" t="str">
        <f>HYPERLINK(CONCATENATE("HTTPS://www.wasatchmountainclub.org/hike/kmz/"&amp;(SUBSTITUTE(SUBSTITUTE(A106, ".", "")," ","_"))&amp;".kmz"),"Download Google Earth KMZ")</f>
        <v>Download Google Earth KMZ</v>
      </c>
      <c r="C106" s="50" t="str">
        <f>HYPERLINK(CONCATENATE("HTTPS://www.wasatchmountainclub.org/hike/gpx/"&amp;(SUBSTITUTE(SUBSTITUTE(A106, ".", "")," ","_"))&amp;".gpx"),"Download GPS files")</f>
        <v>Download GPS files</v>
      </c>
    </row>
    <row r="107" spans="1:3" x14ac:dyDescent="0.3">
      <c r="A107" s="2" t="str">
        <f>(Hikes!A107)</f>
        <v>PITTSBURG LAKE FROM CECRET LAKE TH</v>
      </c>
      <c r="B107" s="50" t="str">
        <f>HYPERLINK(CONCATENATE("HTTPS://www.wasatchmountainclub.org/hike/kmz/"&amp;(SUBSTITUTE(SUBSTITUTE(A107, ".", "")," ","_"))&amp;".kmz"),"Download Google Earth KMZ")</f>
        <v>Download Google Earth KMZ</v>
      </c>
      <c r="C107" s="50" t="str">
        <f>HYPERLINK(CONCATENATE("HTTPS://www.wasatchmountainclub.org/hike/gpx/"&amp;(SUBSTITUTE(SUBSTITUTE(A107, ".", "")," ","_"))&amp;".gpx"),"Download GPS files")</f>
        <v>Download GPS files</v>
      </c>
    </row>
    <row r="108" spans="1:3" x14ac:dyDescent="0.3">
      <c r="A108" s="2" t="str">
        <f>(Hikes!A108)</f>
        <v>PORTER FORK PASS FROM MILL B NORTH TH.</v>
      </c>
      <c r="B108" s="50" t="str">
        <f>HYPERLINK(CONCATENATE("HTTPS://www.wasatchmountainclub.org/hike/kmz/"&amp;(SUBSTITUTE(SUBSTITUTE(A108, ".", "")," ","_"))&amp;".kmz"),"Download Google Earth KMZ")</f>
        <v>Download Google Earth KMZ</v>
      </c>
      <c r="C108" s="50" t="str">
        <f>HYPERLINK(CONCATENATE("HTTPS://www.wasatchmountainclub.org/hike/gpx/"&amp;(SUBSTITUTE(SUBSTITUTE(A108, ".", "")," ","_"))&amp;".gpx"),"Download GPS files")</f>
        <v>Download GPS files</v>
      </c>
    </row>
    <row r="109" spans="1:3" x14ac:dyDescent="0.3">
      <c r="A109" s="2" t="str">
        <f>(Hikes!A109)</f>
        <v>PORTER FORK PASS FROM PORTER FORK TH.</v>
      </c>
      <c r="B109" s="50" t="str">
        <f>HYPERLINK(CONCATENATE("HTTPS://www.wasatchmountainclub.org/hike/kmz/"&amp;(SUBSTITUTE(SUBSTITUTE(A109, ".", "")," ","_"))&amp;".kmz"),"Download Google Earth KMZ")</f>
        <v>Download Google Earth KMZ</v>
      </c>
      <c r="C109" s="50" t="str">
        <f>HYPERLINK(CONCATENATE("HTTPS://www.wasatchmountainclub.org/hike/gpx/"&amp;(SUBSTITUTE(SUBSTITUTE(A109, ".", "")," ","_"))&amp;".gpx"),"Download GPS files")</f>
        <v>Download GPS files</v>
      </c>
    </row>
    <row r="110" spans="1:3" x14ac:dyDescent="0.3">
      <c r="A110" s="2" t="str">
        <f>(Hikes!A110)</f>
        <v>PRINCE OF WALES MINE FROM GRIZZLY GULCH.</v>
      </c>
      <c r="B110" s="50" t="str">
        <f>HYPERLINK(CONCATENATE("HTTPS://www.wasatchmountainclub.org/hike/kmz/"&amp;(SUBSTITUTE(SUBSTITUTE(A110, ".", "")," ","_"))&amp;".kmz"),"Download Google Earth KMZ")</f>
        <v>Download Google Earth KMZ</v>
      </c>
      <c r="C110" s="50" t="str">
        <f>HYPERLINK(CONCATENATE("HTTPS://www.wasatchmountainclub.org/hike/gpx/"&amp;(SUBSTITUTE(SUBSTITUTE(A110, ".", "")," ","_"))&amp;".gpx"),"Download GPS files")</f>
        <v>Download GPS files</v>
      </c>
    </row>
    <row r="111" spans="1:3" x14ac:dyDescent="0.3">
      <c r="A111" s="2" t="str">
        <f>(Hikes!A111)</f>
        <v>PRINCE OF WALES MINE FROM SILVER FORK</v>
      </c>
      <c r="B111" s="50" t="str">
        <f>HYPERLINK(CONCATENATE("HTTPS://www.wasatchmountainclub.org/hike/kmz/"&amp;(SUBSTITUTE(SUBSTITUTE(A111, ".", "")," ","_"))&amp;".kmz"),"Download Google Earth KMZ")</f>
        <v>Download Google Earth KMZ</v>
      </c>
      <c r="C111" s="50" t="str">
        <f>HYPERLINK(CONCATENATE("HTTPS://www.wasatchmountainclub.org/hike/gpx/"&amp;(SUBSTITUTE(SUBSTITUTE(A111, ".", "")," ","_"))&amp;".gpx"),"Download GPS files")</f>
        <v>Download GPS files</v>
      </c>
    </row>
    <row r="112" spans="1:3" x14ac:dyDescent="0.3">
      <c r="A112" s="2" t="str">
        <f>(Hikes!A112)</f>
        <v>RED BUTTE PEAK FROM GEORGES HOLLOW.</v>
      </c>
      <c r="B112" s="50" t="str">
        <f>HYPERLINK(CONCATENATE("HTTPS://www.wasatchmountainclub.org/hike/kmz/"&amp;(SUBSTITUTE(SUBSTITUTE(A112, ".", "")," ","_"))&amp;".kmz"),"Download Google Earth KMZ")</f>
        <v>Download Google Earth KMZ</v>
      </c>
      <c r="C112" s="50" t="str">
        <f>HYPERLINK(CONCATENATE("HTTPS://www.wasatchmountainclub.org/hike/gpx/"&amp;(SUBSTITUTE(SUBSTITUTE(A112, ".", "")," ","_"))&amp;".gpx"),"Download GPS files")</f>
        <v>Download GPS files</v>
      </c>
    </row>
    <row r="113" spans="1:3" x14ac:dyDescent="0.3">
      <c r="A113" s="2" t="str">
        <f>(Hikes!A113)</f>
        <v>RED PINE LAKE FROM WHITE PINE TH.</v>
      </c>
      <c r="B113" s="50" t="str">
        <f>HYPERLINK(CONCATENATE("HTTPS://www.wasatchmountainclub.org/hike/kmz/"&amp;(SUBSTITUTE(SUBSTITUTE(A113, ".", "")," ","_"))&amp;".kmz"),"Download Google Earth KMZ")</f>
        <v>Download Google Earth KMZ</v>
      </c>
      <c r="C113" s="50" t="str">
        <f>HYPERLINK(CONCATENATE("HTTPS://www.wasatchmountainclub.org/hike/gpx/"&amp;(SUBSTITUTE(SUBSTITUTE(A113, ".", "")," ","_"))&amp;".gpx"),"Download GPS files")</f>
        <v>Download GPS files</v>
      </c>
    </row>
    <row r="114" spans="1:3" x14ac:dyDescent="0.3">
      <c r="A114" s="2" t="str">
        <f>(Hikes!A114)</f>
        <v>REGULATOR JOHNSON MINE FROM MINERAL FORK TH</v>
      </c>
      <c r="B114" s="50" t="str">
        <f>HYPERLINK(CONCATENATE("HTTPS://www.wasatchmountainclub.org/hike/kmz/"&amp;(SUBSTITUTE(SUBSTITUTE(A114, ".", "")," ","_"))&amp;".kmz"),"Download Google Earth KMZ")</f>
        <v>Download Google Earth KMZ</v>
      </c>
      <c r="C114" s="50" t="str">
        <f>HYPERLINK(CONCATENATE("HTTPS://www.wasatchmountainclub.org/hike/gpx/"&amp;(SUBSTITUTE(SUBSTITUTE(A114, ".", "")," ","_"))&amp;".gpx"),"Download GPS files")</f>
        <v>Download GPS files</v>
      </c>
    </row>
    <row r="115" spans="1:3" x14ac:dyDescent="0.3">
      <c r="A115" s="2" t="str">
        <f>(Hikes!A115)</f>
        <v>REYNOLDS PEAK FROM BUTLER FORK TH</v>
      </c>
      <c r="B115" s="50" t="str">
        <f>HYPERLINK(CONCATENATE("HTTPS://www.wasatchmountainclub.org/hike/kmz/"&amp;(SUBSTITUTE(SUBSTITUTE(A115, ".", "")," ","_"))&amp;".kmz"),"Download Google Earth KMZ")</f>
        <v>Download Google Earth KMZ</v>
      </c>
      <c r="C115" s="50" t="str">
        <f>HYPERLINK(CONCATENATE("HTTPS://www.wasatchmountainclub.org/hike/gpx/"&amp;(SUBSTITUTE(SUBSTITUTE(A115, ".", "")," ","_"))&amp;".gpx"),"Download GPS files")</f>
        <v>Download GPS files</v>
      </c>
    </row>
    <row r="116" spans="1:3" x14ac:dyDescent="0.3">
      <c r="A116" s="2" t="str">
        <f>(Hikes!A116)</f>
        <v>REYNOLDS PEAK FROM LOWER BIG WATER TH.</v>
      </c>
      <c r="B116" s="50" t="str">
        <f>HYPERLINK(CONCATENATE("HTTPS://www.wasatchmountainclub.org/hike/kmz/"&amp;(SUBSTITUTE(SUBSTITUTE(A116, ".", "")," ","_"))&amp;".kmz"),"Download Google Earth KMZ")</f>
        <v>Download Google Earth KMZ</v>
      </c>
      <c r="C116" s="50" t="str">
        <f>HYPERLINK(CONCATENATE("HTTPS://www.wasatchmountainclub.org/hike/gpx/"&amp;(SUBSTITUTE(SUBSTITUTE(A116, ".", "")," ","_"))&amp;".gpx"),"Download GPS files")</f>
        <v>Download GPS files</v>
      </c>
    </row>
    <row r="117" spans="1:3" x14ac:dyDescent="0.3">
      <c r="A117" s="2" t="str">
        <f>(Hikes!A117)</f>
        <v>REYNOLDS PEAK FROM MILL D NORTH TH</v>
      </c>
      <c r="B117" s="50" t="str">
        <f>HYPERLINK(CONCATENATE("HTTPS://www.wasatchmountainclub.org/hike/kmz/"&amp;(SUBSTITUTE(SUBSTITUTE(A117, ".", "")," ","_"))&amp;".kmz"),"Download Google Earth KMZ")</f>
        <v>Download Google Earth KMZ</v>
      </c>
      <c r="C117" s="50" t="str">
        <f>HYPERLINK(CONCATENATE("HTTPS://www.wasatchmountainclub.org/hike/gpx/"&amp;(SUBSTITUTE(SUBSTITUTE(A117, ".", "")," ","_"))&amp;".gpx"),"Download GPS files")</f>
        <v>Download GPS files</v>
      </c>
    </row>
    <row r="118" spans="1:3" x14ac:dyDescent="0.3">
      <c r="A118" s="2" t="str">
        <f>(Hikes!A118)</f>
        <v>RUDYS FLAT FROM MUELLER PARK TH.</v>
      </c>
      <c r="B118" s="50" t="str">
        <f>HYPERLINK(CONCATENATE("HTTPS://www.wasatchmountainclub.org/hike/kmz/"&amp;(SUBSTITUTE(SUBSTITUTE(A118, ".", "")," ","_"))&amp;".kmz"),"Download Google Earth KMZ")</f>
        <v>Download Google Earth KMZ</v>
      </c>
      <c r="C118" s="50" t="str">
        <f>HYPERLINK(CONCATENATE("HTTPS://www.wasatchmountainclub.org/hike/gpx/"&amp;(SUBSTITUTE(SUBSTITUTE(A118, ".", "")," ","_"))&amp;".gpx"),"Download GPS files")</f>
        <v>Download GPS files</v>
      </c>
    </row>
    <row r="119" spans="1:3" x14ac:dyDescent="0.3">
      <c r="A119" s="2" t="str">
        <f>(Hikes!A119)</f>
        <v>RUDYS FLAT FROM NORTH CANYON.</v>
      </c>
      <c r="B119" s="50" t="str">
        <f>HYPERLINK(CONCATENATE("HTTPS://www.wasatchmountainclub.org/hike/kmz/"&amp;(SUBSTITUTE(SUBSTITUTE(A119, ".", "")," ","_"))&amp;".kmz"),"Download Google Earth KMZ")</f>
        <v>Download Google Earth KMZ</v>
      </c>
      <c r="C119" s="50" t="str">
        <f>HYPERLINK(CONCATENATE("HTTPS://www.wasatchmountainclub.org/hike/gpx/"&amp;(SUBSTITUTE(SUBSTITUTE(A119, ".", "")," ","_"))&amp;".gpx"),"Download GPS files")</f>
        <v>Download GPS files</v>
      </c>
    </row>
    <row r="120" spans="1:3" x14ac:dyDescent="0.3">
      <c r="A120" s="2" t="str">
        <f>(Hikes!A120)</f>
        <v>SILVER FORK PASS FROM SPRUCES CAMPGROUND TH</v>
      </c>
      <c r="B120" s="50" t="str">
        <f>HYPERLINK(CONCATENATE("HTTPS://www.wasatchmountainclub.org/hike/kmz/"&amp;(SUBSTITUTE(SUBSTITUTE(A120, ".", "")," ","_"))&amp;".kmz"),"Download Google Earth KMZ")</f>
        <v>Download Google Earth KMZ</v>
      </c>
      <c r="C120" s="50" t="str">
        <f>HYPERLINK(CONCATENATE("HTTPS://www.wasatchmountainclub.org/hike/gpx/"&amp;(SUBSTITUTE(SUBSTITUTE(A120, ".", "")," ","_"))&amp;".gpx"),"Download GPS files")</f>
        <v>Download GPS files</v>
      </c>
    </row>
    <row r="121" spans="1:3" x14ac:dyDescent="0.3">
      <c r="A121" s="2" t="str">
        <f>(Hikes!A121)</f>
        <v>SILVER GLANCE LAKE FROM SILVER FLAT TH</v>
      </c>
      <c r="B121" s="50" t="str">
        <f>HYPERLINK(CONCATENATE("HTTPS://www.wasatchmountainclub.org/hike/kmz/"&amp;(SUBSTITUTE(SUBSTITUTE(A121, ".", "")," ","_"))&amp;".kmz"),"Download Google Earth KMZ")</f>
        <v>Download Google Earth KMZ</v>
      </c>
      <c r="C121" s="50" t="str">
        <f>HYPERLINK(CONCATENATE("HTTPS://www.wasatchmountainclub.org/hike/gpx/"&amp;(SUBSTITUTE(SUBSTITUTE(A121, ".", "")," ","_"))&amp;".gpx"),"Download GPS files")</f>
        <v>Download GPS files</v>
      </c>
    </row>
    <row r="122" spans="1:3" x14ac:dyDescent="0.3">
      <c r="A122" s="2" t="str">
        <f>(Hikes!A122)</f>
        <v>SILVER LAKE BOARDWALK LOOP FROM SILVER LAKE TH.</v>
      </c>
      <c r="B122" s="50" t="str">
        <f>HYPERLINK(CONCATENATE("HTTPS://www.wasatchmountainclub.org/hike/kmz/"&amp;(SUBSTITUTE(SUBSTITUTE(A122, ".", "")," ","_"))&amp;".kmz"),"Download Google Earth KMZ")</f>
        <v>Download Google Earth KMZ</v>
      </c>
      <c r="C122" s="50" t="str">
        <f>HYPERLINK(CONCATENATE("HTTPS://www.wasatchmountainclub.org/hike/gpx/"&amp;(SUBSTITUTE(SUBSTITUTE(A122, ".", "")," ","_"))&amp;".gpx"),"Download GPS files")</f>
        <v>Download GPS files</v>
      </c>
    </row>
    <row r="123" spans="1:3" x14ac:dyDescent="0.3">
      <c r="A123" s="2" t="str">
        <f>(Hikes!A123)</f>
        <v>SILVER LAKE OVERLOOK FROM DEER CREEK TH.</v>
      </c>
      <c r="B123" s="50" t="str">
        <f>HYPERLINK(CONCATENATE("HTTPS://www.wasatchmountainclub.org/hike/kmz/"&amp;(SUBSTITUTE(SUBSTITUTE(A123, ".", "")," ","_"))&amp;".kmz"),"Download Google Earth KMZ")</f>
        <v>Download Google Earth KMZ</v>
      </c>
      <c r="C123" s="50" t="str">
        <f>HYPERLINK(CONCATENATE("HTTPS://www.wasatchmountainclub.org/hike/gpx/"&amp;(SUBSTITUTE(SUBSTITUTE(A123, ".", "")," ","_"))&amp;".gpx"),"Download GPS files")</f>
        <v>Download GPS files</v>
      </c>
    </row>
    <row r="124" spans="1:3" x14ac:dyDescent="0.3">
      <c r="A124" s="2" t="str">
        <f>(Hikes!A124)</f>
        <v>SILVER MTN MINE FROM MINERAL FORK TH</v>
      </c>
      <c r="B124" s="50" t="str">
        <f>HYPERLINK(CONCATENATE("HTTPS://www.wasatchmountainclub.org/hike/kmz/"&amp;(SUBSTITUTE(SUBSTITUTE(A124, ".", "")," ","_"))&amp;".kmz"),"Download Google Earth KMZ")</f>
        <v>Download Google Earth KMZ</v>
      </c>
      <c r="C124" s="50" t="str">
        <f>HYPERLINK(CONCATENATE("HTTPS://www.wasatchmountainclub.org/hike/gpx/"&amp;(SUBSTITUTE(SUBSTITUTE(A124, ".", "")," ","_"))&amp;".gpx"),"Download GPS files")</f>
        <v>Download GPS files</v>
      </c>
    </row>
    <row r="125" spans="1:3" x14ac:dyDescent="0.3">
      <c r="A125" s="2" t="str">
        <f>(Hikes!A125)</f>
        <v>SL OVERLOOK FROM DESOLATION TRAIL.</v>
      </c>
      <c r="B125" s="50" t="str">
        <f>HYPERLINK(CONCATENATE("HTTPS://www.wasatchmountainclub.org/hike/kmz/"&amp;(SUBSTITUTE(SUBSTITUTE(A125, ".", "")," ","_"))&amp;".kmz"),"Download Google Earth KMZ")</f>
        <v>Download Google Earth KMZ</v>
      </c>
      <c r="C125" s="50" t="str">
        <f>HYPERLINK(CONCATENATE("HTTPS://www.wasatchmountainclub.org/hike/gpx/"&amp;(SUBSTITUTE(SUBSTITUTE(A125, ".", "")," ","_"))&amp;".gpx"),"Download GPS files")</f>
        <v>Download GPS files</v>
      </c>
    </row>
    <row r="126" spans="1:3" x14ac:dyDescent="0.3">
      <c r="A126" s="2" t="str">
        <f>(Hikes!A126)</f>
        <v>SL OVERLOOK FROM FERGUSON CYN.</v>
      </c>
      <c r="B126" s="50" t="str">
        <f>HYPERLINK(CONCATENATE("HTTPS://www.wasatchmountainclub.org/hike/kmz/"&amp;(SUBSTITUTE(SUBSTITUTE(A126, ".", "")," ","_"))&amp;".kmz"),"Download Google Earth KMZ")</f>
        <v>Download Google Earth KMZ</v>
      </c>
      <c r="C126" s="50" t="str">
        <f>HYPERLINK(CONCATENATE("HTTPS://www.wasatchmountainclub.org/hike/gpx/"&amp;(SUBSTITUTE(SUBSTITUTE(A126, ".", "")," ","_"))&amp;".gpx"),"Download GPS files")</f>
        <v>Download GPS files</v>
      </c>
    </row>
    <row r="127" spans="1:3" x14ac:dyDescent="0.3">
      <c r="A127" s="2" t="str">
        <f>(Hikes!A127)</f>
        <v>SNAKE CREEK PASS FROM BRIGHTON LAKES TH.</v>
      </c>
      <c r="B127" s="50" t="str">
        <f>HYPERLINK(CONCATENATE("HTTPS://www.wasatchmountainclub.org/hike/kmz/"&amp;(SUBSTITUTE(SUBSTITUTE(A127, ".", "")," ","_"))&amp;".kmz"),"Download Google Earth KMZ")</f>
        <v>Download Google Earth KMZ</v>
      </c>
      <c r="C127" s="50" t="str">
        <f>HYPERLINK(CONCATENATE("HTTPS://www.wasatchmountainclub.org/hike/gpx/"&amp;(SUBSTITUTE(SUBSTITUTE(A127, ".", "")," ","_"))&amp;".gpx"),"Download GPS files")</f>
        <v>Download GPS files</v>
      </c>
    </row>
    <row r="128" spans="1:3" x14ac:dyDescent="0.3">
      <c r="A128" s="2" t="str">
        <f>(Hikes!A128)</f>
        <v>SNAKE CREEK PASS FROM BRIGHTON LAKES TH.</v>
      </c>
      <c r="B128" s="50" t="str">
        <f>HYPERLINK(CONCATENATE("HTTPS://www.wasatchmountainclub.org/hike/kmz/"&amp;(SUBSTITUTE(SUBSTITUTE(A128, ".", "")," ","_"))&amp;".kmz"),"Download Google Earth KMZ")</f>
        <v>Download Google Earth KMZ</v>
      </c>
      <c r="C128" s="50" t="str">
        <f>HYPERLINK(CONCATENATE("HTTPS://www.wasatchmountainclub.org/hike/gpx/"&amp;(SUBSTITUTE(SUBSTITUTE(A128, ".", "")," ","_"))&amp;".gpx"),"Download GPS files")</f>
        <v>Download GPS files</v>
      </c>
    </row>
    <row r="129" spans="1:3" x14ac:dyDescent="0.3">
      <c r="A129" s="2" t="str">
        <f>(Hikes!A129)</f>
        <v>SOLDIER FORK PASS FROM SOLDIER FORK</v>
      </c>
      <c r="B129" s="50" t="str">
        <f>HYPERLINK(CONCATENATE("HTTPS://www.wasatchmountainclub.org/hike/kmz/"&amp;(SUBSTITUTE(SUBSTITUTE(A129, ".", "")," ","_"))&amp;".kmz"),"Download Google Earth KMZ")</f>
        <v>Download Google Earth KMZ</v>
      </c>
      <c r="C129" s="50" t="str">
        <f>HYPERLINK(CONCATENATE("HTTPS://www.wasatchmountainclub.org/hike/gpx/"&amp;(SUBSTITUTE(SUBSTITUTE(A129, ".", "")," ","_"))&amp;".gpx"),"Download GPS files")</f>
        <v>Download GPS files</v>
      </c>
    </row>
    <row r="130" spans="1:3" x14ac:dyDescent="0.3">
      <c r="A130" s="2" t="str">
        <f>(Hikes!A130)</f>
        <v>STAIRS GULCH CLIFFS FROM STAIRS GULCH.</v>
      </c>
      <c r="B130" s="50" t="str">
        <f>HYPERLINK(CONCATENATE("HTTPS://www.wasatchmountainclub.org/hike/kmz/"&amp;(SUBSTITUTE(SUBSTITUTE(A130, ".", "")," ","_"))&amp;".kmz"),"Download Google Earth KMZ")</f>
        <v>Download Google Earth KMZ</v>
      </c>
      <c r="C130" s="50" t="str">
        <f>HYPERLINK(CONCATENATE("HTTPS://www.wasatchmountainclub.org/hike/gpx/"&amp;(SUBSTITUTE(SUBSTITUTE(A130, ".", "")," ","_"))&amp;".gpx"),"Download GPS files")</f>
        <v>Download GPS files</v>
      </c>
    </row>
    <row r="131" spans="1:3" x14ac:dyDescent="0.3">
      <c r="A131" s="2" t="str">
        <f>(Hikes!A131)</f>
        <v>STORM MTN FROM FERGUSON CYN</v>
      </c>
      <c r="B131" s="50" t="str">
        <f>HYPERLINK(CONCATENATE("HTTPS://www.wasatchmountainclub.org/hike/kmz/"&amp;(SUBSTITUTE(SUBSTITUTE(A131, ".", "")," ","_"))&amp;".kmz"),"Download Google Earth KMZ")</f>
        <v>Download Google Earth KMZ</v>
      </c>
      <c r="C131" s="50" t="str">
        <f>HYPERLINK(CONCATENATE("HTTPS://www.wasatchmountainclub.org/hike/gpx/"&amp;(SUBSTITUTE(SUBSTITUTE(A131, ".", "")," ","_"))&amp;".gpx"),"Download GPS files")</f>
        <v>Download GPS files</v>
      </c>
    </row>
    <row r="132" spans="1:3" x14ac:dyDescent="0.3">
      <c r="A132" s="2" t="str">
        <f>(Hikes!A132)</f>
        <v>SUGARLOAF PASS FROM COLLINS GULCH.</v>
      </c>
      <c r="B132" s="50" t="str">
        <f>HYPERLINK(CONCATENATE("HTTPS://www.wasatchmountainclub.org/hike/kmz/"&amp;(SUBSTITUTE(SUBSTITUTE(A132, ".", "")," ","_"))&amp;".kmz"),"Download Google Earth KMZ")</f>
        <v>Download Google Earth KMZ</v>
      </c>
      <c r="C132" s="50" t="str">
        <f>HYPERLINK(CONCATENATE("HTTPS://www.wasatchmountainclub.org/hike/gpx/"&amp;(SUBSTITUTE(SUBSTITUTE(A132, ".", "")," ","_"))&amp;".gpx"),"Download GPS files")</f>
        <v>Download GPS files</v>
      </c>
    </row>
    <row r="133" spans="1:3" x14ac:dyDescent="0.3">
      <c r="A133" s="2" t="str">
        <f>(Hikes!A133)</f>
        <v>SUGARLOAF PASS FROM SUGARLOAF RD.</v>
      </c>
      <c r="B133" s="50" t="str">
        <f>HYPERLINK(CONCATENATE("HTTPS://www.wasatchmountainclub.org/hike/kmz/"&amp;(SUBSTITUTE(SUBSTITUTE(A133, ".", "")," ","_"))&amp;".kmz"),"Download Google Earth KMZ")</f>
        <v>Download Google Earth KMZ</v>
      </c>
      <c r="C133" s="50" t="str">
        <f>HYPERLINK(CONCATENATE("HTTPS://www.wasatchmountainclub.org/hike/gpx/"&amp;(SUBSTITUTE(SUBSTITUTE(A133, ".", "")," ","_"))&amp;".gpx"),"Download GPS files")</f>
        <v>Download GPS files</v>
      </c>
    </row>
    <row r="134" spans="1:3" x14ac:dyDescent="0.3">
      <c r="A134" s="2" t="str">
        <f>(Hikes!A134)</f>
        <v>SUGARLOAF PEAK FROM CECRET LAKE TH</v>
      </c>
      <c r="B134" s="50" t="str">
        <f>HYPERLINK(CONCATENATE("HTTPS://www.wasatchmountainclub.org/hike/kmz/"&amp;(SUBSTITUTE(SUBSTITUTE(A134, ".", "")," ","_"))&amp;".kmz"),"Download Google Earth KMZ")</f>
        <v>Download Google Earth KMZ</v>
      </c>
      <c r="C134" s="50" t="str">
        <f>HYPERLINK(CONCATENATE("HTTPS://www.wasatchmountainclub.org/hike/gpx/"&amp;(SUBSTITUTE(SUBSTITUTE(A134, ".", "")," ","_"))&amp;".gpx"),"Download GPS files")</f>
        <v>Download GPS files</v>
      </c>
    </row>
    <row r="135" spans="1:3" x14ac:dyDescent="0.3">
      <c r="A135" s="2" t="str">
        <f>(Hikes!A135)</f>
        <v>SUGARLOAF PEAK FROM COLLINS GULCH.</v>
      </c>
      <c r="B135" s="50" t="str">
        <f>HYPERLINK(CONCATENATE("HTTPS://www.wasatchmountainclub.org/hike/kmz/"&amp;(SUBSTITUTE(SUBSTITUTE(A135, ".", "")," ","_"))&amp;".kmz"),"Download Google Earth KMZ")</f>
        <v>Download Google Earth KMZ</v>
      </c>
      <c r="C135" s="50" t="str">
        <f>HYPERLINK(CONCATENATE("HTTPS://www.wasatchmountainclub.org/hike/gpx/"&amp;(SUBSTITUTE(SUBSTITUTE(A135, ".", "")," ","_"))&amp;".gpx"),"Download GPS files")</f>
        <v>Download GPS files</v>
      </c>
    </row>
    <row r="136" spans="1:3" x14ac:dyDescent="0.3">
      <c r="A136" s="2" t="str">
        <f>(Hikes!A136)</f>
        <v>SUNDIAL FROM MILL B SOUTH TH</v>
      </c>
      <c r="B136" s="50" t="str">
        <f>HYPERLINK(CONCATENATE("HTTPS://www.wasatchmountainclub.org/hike/kmz/"&amp;(SUBSTITUTE(SUBSTITUTE(A136, ".", "")," ","_"))&amp;".kmz"),"Download Google Earth KMZ")</f>
        <v>Download Google Earth KMZ</v>
      </c>
      <c r="C136" s="50" t="str">
        <f>HYPERLINK(CONCATENATE("HTTPS://www.wasatchmountainclub.org/hike/gpx/"&amp;(SUBSTITUTE(SUBSTITUTE(A136, ".", "")," ","_"))&amp;".gpx"),"Download GPS files")</f>
        <v>Download GPS files</v>
      </c>
    </row>
    <row r="137" spans="1:3" x14ac:dyDescent="0.3">
      <c r="A137" s="2" t="str">
        <f>(Hikes!A137)</f>
        <v>SUNSET PEAK FROM BRIGHTON LAKES TH.</v>
      </c>
      <c r="B137" s="50" t="str">
        <f>HYPERLINK(CONCATENATE("HTTPS://www.wasatchmountainclub.org/hike/kmz/"&amp;(SUBSTITUTE(SUBSTITUTE(A137, ".", "")," ","_"))&amp;".kmz"),"Download Google Earth KMZ")</f>
        <v>Download Google Earth KMZ</v>
      </c>
      <c r="C137" s="50" t="str">
        <f>HYPERLINK(CONCATENATE("HTTPS://www.wasatchmountainclub.org/hike/gpx/"&amp;(SUBSTITUTE(SUBSTITUTE(A137, ".", "")," ","_"))&amp;".gpx"),"Download GPS files")</f>
        <v>Download GPS files</v>
      </c>
    </row>
    <row r="138" spans="1:3" x14ac:dyDescent="0.3">
      <c r="A138" s="2" t="str">
        <f>(Hikes!A138)</f>
        <v>SUNSET PEAK FROM CATHERINE PASS TH.</v>
      </c>
      <c r="B138" s="50" t="str">
        <f>HYPERLINK(CONCATENATE("HTTPS://www.wasatchmountainclub.org/hike/kmz/"&amp;(SUBSTITUTE(SUBSTITUTE(A138, ".", "")," ","_"))&amp;".kmz"),"Download Google Earth KMZ")</f>
        <v>Download Google Earth KMZ</v>
      </c>
      <c r="C138" s="50" t="str">
        <f>HYPERLINK(CONCATENATE("HTTPS://www.wasatchmountainclub.org/hike/gpx/"&amp;(SUBSTITUTE(SUBSTITUTE(A138, ".", "")," ","_"))&amp;".gpx"),"Download GPS files")</f>
        <v>Download GPS files</v>
      </c>
    </row>
    <row r="139" spans="1:3" x14ac:dyDescent="0.3">
      <c r="A139" s="2" t="str">
        <f>(Hikes!A139)</f>
        <v>TERRACE PICNIC AREA FROM ELBOW FORK TH.</v>
      </c>
      <c r="B139" s="50" t="str">
        <f>HYPERLINK(CONCATENATE("HTTPS://www.wasatchmountainclub.org/hike/kmz/"&amp;(SUBSTITUTE(SUBSTITUTE(A139, ".", "")," ","_"))&amp;".kmz"),"Download Google Earth KMZ")</f>
        <v>Download Google Earth KMZ</v>
      </c>
      <c r="C139" s="50" t="str">
        <f>HYPERLINK(CONCATENATE("HTTPS://www.wasatchmountainclub.org/hike/gpx/"&amp;(SUBSTITUTE(SUBSTITUTE(A139, ".", "")," ","_"))&amp;".gpx"),"Download GPS files")</f>
        <v>Download GPS files</v>
      </c>
    </row>
    <row r="140" spans="1:3" x14ac:dyDescent="0.3">
      <c r="A140" s="2" t="str">
        <f>(Hikes!A140)</f>
        <v>THAYNES CYN PASS FROM NEFFS CYN TH.</v>
      </c>
      <c r="B140" s="50" t="str">
        <f>HYPERLINK(CONCATENATE("HTTPS://www.wasatchmountainclub.org/hike/kmz/"&amp;(SUBSTITUTE(SUBSTITUTE(A140, ".", "")," ","_"))&amp;".kmz"),"Download Google Earth KMZ")</f>
        <v>Download Google Earth KMZ</v>
      </c>
      <c r="C140" s="50" t="str">
        <f>HYPERLINK(CONCATENATE("HTTPS://www.wasatchmountainclub.org/hike/gpx/"&amp;(SUBSTITUTE(SUBSTITUTE(A140, ".", "")," ","_"))&amp;".gpx"),"Download GPS files")</f>
        <v>Download GPS files</v>
      </c>
    </row>
    <row r="141" spans="1:3" x14ac:dyDescent="0.3">
      <c r="A141" s="2" t="str">
        <f>(Hikes!A141)</f>
        <v>THAYNES PEAK FROM THAYNES CYN TH.</v>
      </c>
      <c r="B141" s="50" t="str">
        <f>HYPERLINK(CONCATENATE("HTTPS://www.wasatchmountainclub.org/hike/kmz/"&amp;(SUBSTITUTE(SUBSTITUTE(A141, ".", "")," ","_"))&amp;".kmz"),"Download Google Earth KMZ")</f>
        <v>Download Google Earth KMZ</v>
      </c>
      <c r="C141" s="50" t="str">
        <f>HYPERLINK(CONCATENATE("HTTPS://www.wasatchmountainclub.org/hike/gpx/"&amp;(SUBSTITUTE(SUBSTITUTE(A141, ".", "")," ","_"))&amp;".gpx"),"Download GPS files")</f>
        <v>Download GPS files</v>
      </c>
    </row>
    <row r="142" spans="1:3" x14ac:dyDescent="0.3">
      <c r="A142" s="2" t="str">
        <f>(Hikes!A142)</f>
        <v>TIMPANOGOS CAVE FROM TIMPANOGOS CAVE TH.</v>
      </c>
      <c r="B142" s="50" t="str">
        <f>HYPERLINK(CONCATENATE("HTTPS://www.wasatchmountainclub.org/hike/kmz/"&amp;(SUBSTITUTE(SUBSTITUTE(A142, ".", "")," ","_"))&amp;".kmz"),"Download Google Earth KMZ")</f>
        <v>Download Google Earth KMZ</v>
      </c>
      <c r="C142" s="50" t="str">
        <f>HYPERLINK(CONCATENATE("HTTPS://www.wasatchmountainclub.org/hike/gpx/"&amp;(SUBSTITUTE(SUBSTITUTE(A142, ".", "")," ","_"))&amp;".gpx"),"Download GPS files")</f>
        <v>Download GPS files</v>
      </c>
    </row>
    <row r="143" spans="1:3" x14ac:dyDescent="0.3">
      <c r="A143" s="2" t="str">
        <f>(Hikes!A143)</f>
        <v>TOLCAT STREAM FROM MT OLYMPUS TH.</v>
      </c>
      <c r="B143" s="50" t="str">
        <f>HYPERLINK(CONCATENATE("HTTPS://www.wasatchmountainclub.org/hike/kmz/"&amp;(SUBSTITUTE(SUBSTITUTE(A143, ".", "")," ","_"))&amp;".kmz"),"Download Google Earth KMZ")</f>
        <v>Download Google Earth KMZ</v>
      </c>
      <c r="C143" s="50" t="str">
        <f>HYPERLINK(CONCATENATE("HTTPS://www.wasatchmountainclub.org/hike/gpx/"&amp;(SUBSTITUTE(SUBSTITUTE(A143, ".", "")," ","_"))&amp;".gpx"),"Download GPS files")</f>
        <v>Download GPS files</v>
      </c>
    </row>
    <row r="144" spans="1:3" x14ac:dyDescent="0.3">
      <c r="A144" s="2" t="str">
        <f>(Hikes!A144)</f>
        <v>TRIPLE TRAVERSE FROM MILL B SOUTH TH.</v>
      </c>
      <c r="B144" s="50" t="str">
        <f>HYPERLINK(CONCATENATE("HTTPS://www.wasatchmountainclub.org/hike/kmz/"&amp;(SUBSTITUTE(SUBSTITUTE(A144, ".", "")," ","_"))&amp;".kmz"),"Download Google Earth KMZ")</f>
        <v>Download Google Earth KMZ</v>
      </c>
      <c r="C144" s="50" t="str">
        <f>HYPERLINK(CONCATENATE("HTTPS://www.wasatchmountainclub.org/hike/gpx/"&amp;(SUBSTITUTE(SUBSTITUTE(A144, ".", "")," ","_"))&amp;".gpx"),"Download GPS files")</f>
        <v>Download GPS files</v>
      </c>
    </row>
    <row r="145" spans="1:3" x14ac:dyDescent="0.3">
      <c r="A145" s="2" t="str">
        <f>(Hikes!A145)</f>
        <v>TWIN LAKES FROM BRIGHTON LAKES TH.</v>
      </c>
      <c r="B145" s="50" t="str">
        <f>HYPERLINK(CONCATENATE("HTTPS://www.wasatchmountainclub.org/hike/kmz/"&amp;(SUBSTITUTE(SUBSTITUTE(A145, ".", "")," ","_"))&amp;".kmz"),"Download Google Earth KMZ")</f>
        <v>Download Google Earth KMZ</v>
      </c>
      <c r="C145" s="50" t="str">
        <f>HYPERLINK(CONCATENATE("HTTPS://www.wasatchmountainclub.org/hike/gpx/"&amp;(SUBSTITUTE(SUBSTITUTE(A145, ".", "")," ","_"))&amp;".gpx"),"Download GPS files")</f>
        <v>Download GPS files</v>
      </c>
    </row>
    <row r="146" spans="1:3" x14ac:dyDescent="0.3">
      <c r="A146" s="2" t="str">
        <f>(Hikes!A146)</f>
        <v>TWIN LAKES FROM SILVER LAKE TH.</v>
      </c>
      <c r="B146" s="50" t="str">
        <f>HYPERLINK(CONCATENATE("HTTPS://www.wasatchmountainclub.org/hike/kmz/"&amp;(SUBSTITUTE(SUBSTITUTE(A146, ".", "")," ","_"))&amp;".kmz"),"Download Google Earth KMZ")</f>
        <v>Download Google Earth KMZ</v>
      </c>
      <c r="C146" s="50" t="str">
        <f>HYPERLINK(CONCATENATE("HTTPS://www.wasatchmountainclub.org/hike/gpx/"&amp;(SUBSTITUTE(SUBSTITUTE(A146, ".", "")," ","_"))&amp;".gpx"),"Download GPS files")</f>
        <v>Download GPS files</v>
      </c>
    </row>
    <row r="147" spans="1:3" x14ac:dyDescent="0.3">
      <c r="A147" s="2" t="str">
        <f>(Hikes!A147)</f>
        <v>TWIN LAKES PASS FROM GRIZZLY GULCH.</v>
      </c>
      <c r="B147" s="50" t="str">
        <f>HYPERLINK(CONCATENATE("HTTPS://www.wasatchmountainclub.org/hike/kmz/"&amp;(SUBSTITUTE(SUBSTITUTE(A147, ".", "")," ","_"))&amp;".kmz"),"Download Google Earth KMZ")</f>
        <v>Download Google Earth KMZ</v>
      </c>
      <c r="C147" s="50" t="str">
        <f>HYPERLINK(CONCATENATE("HTTPS://www.wasatchmountainclub.org/hike/gpx/"&amp;(SUBSTITUTE(SUBSTITUTE(A147, ".", "")," ","_"))&amp;".gpx"),"Download GPS files")</f>
        <v>Download GPS files</v>
      </c>
    </row>
    <row r="148" spans="1:3" x14ac:dyDescent="0.3">
      <c r="A148" s="2" t="str">
        <f>(Hikes!A148)</f>
        <v>TWIN LAKES PASS FROM SILVER LAKE TH.</v>
      </c>
      <c r="B148" s="50" t="str">
        <f>HYPERLINK(CONCATENATE("HTTPS://www.wasatchmountainclub.org/hike/kmz/"&amp;(SUBSTITUTE(SUBSTITUTE(A148, ".", "")," ","_"))&amp;".kmz"),"Download Google Earth KMZ")</f>
        <v>Download Google Earth KMZ</v>
      </c>
      <c r="C148" s="50" t="str">
        <f>HYPERLINK(CONCATENATE("HTTPS://www.wasatchmountainclub.org/hike/gpx/"&amp;(SUBSTITUTE(SUBSTITUTE(A148, ".", "")," ","_"))&amp;".gpx"),"Download GPS files")</f>
        <v>Download GPS files</v>
      </c>
    </row>
    <row r="149" spans="1:3" x14ac:dyDescent="0.3">
      <c r="A149" s="2" t="str">
        <f>(Hikes!A149)</f>
        <v>TWIN PEAKS FROM DEAF SMITH CYN</v>
      </c>
      <c r="B149" s="50" t="str">
        <f>HYPERLINK(CONCATENATE("HTTPS://www.wasatchmountainclub.org/hike/kmz/"&amp;(SUBSTITUTE(SUBSTITUTE(A149, ".", "")," ","_"))&amp;".kmz"),"Download Google Earth KMZ")</f>
        <v>Download Google Earth KMZ</v>
      </c>
      <c r="C149" s="50" t="str">
        <f>HYPERLINK(CONCATENATE("HTTPS://www.wasatchmountainclub.org/hike/gpx/"&amp;(SUBSTITUTE(SUBSTITUTE(A149, ".", "")," ","_"))&amp;".gpx"),"Download GPS files")</f>
        <v>Download GPS files</v>
      </c>
    </row>
    <row r="150" spans="1:3" x14ac:dyDescent="0.3">
      <c r="A150" s="2" t="str">
        <f>(Hikes!A150)</f>
        <v>TWIN PEAKS FROM MILL B SOUTH TH</v>
      </c>
      <c r="B150" s="50" t="str">
        <f>HYPERLINK(CONCATENATE("HTTPS://www.wasatchmountainclub.org/hike/kmz/"&amp;(SUBSTITUTE(SUBSTITUTE(A150, ".", "")," ","_"))&amp;".kmz"),"Download Google Earth KMZ")</f>
        <v>Download Google Earth KMZ</v>
      </c>
      <c r="C150" s="50" t="str">
        <f>HYPERLINK(CONCATENATE("HTTPS://www.wasatchmountainclub.org/hike/gpx/"&amp;(SUBSTITUTE(SUBSTITUTE(A150, ".", "")," ","_"))&amp;".gpx"),"Download GPS files")</f>
        <v>Download GPS files</v>
      </c>
    </row>
    <row r="151" spans="1:3" x14ac:dyDescent="0.3">
      <c r="A151" s="2" t="str">
        <f>(Hikes!A151)</f>
        <v>UPPER RED PINE LAKE FROM WHITE PINE TH.</v>
      </c>
      <c r="B151" s="50" t="str">
        <f>HYPERLINK(CONCATENATE("HTTPS://www.wasatchmountainclub.org/hike/kmz/"&amp;(SUBSTITUTE(SUBSTITUTE(A151, ".", "")," ","_"))&amp;".kmz"),"Download Google Earth KMZ")</f>
        <v>Download Google Earth KMZ</v>
      </c>
      <c r="C151" s="50" t="str">
        <f>HYPERLINK(CONCATENATE("HTTPS://www.wasatchmountainclub.org/hike/gpx/"&amp;(SUBSTITUTE(SUBSTITUTE(A151, ".", "")," ","_"))&amp;".gpx"),"Download GPS files")</f>
        <v>Download GPS files</v>
      </c>
    </row>
    <row r="152" spans="1:3" x14ac:dyDescent="0.3">
      <c r="A152" s="2" t="str">
        <f>(Hikes!A152)</f>
        <v>WASATCH MINE FROM MINERAL FORK TH</v>
      </c>
      <c r="B152" s="50" t="str">
        <f>HYPERLINK(CONCATENATE("HTTPS://www.wasatchmountainclub.org/hike/kmz/"&amp;(SUBSTITUTE(SUBSTITUTE(A152, ".", "")," ","_"))&amp;".kmz"),"Download Google Earth KMZ")</f>
        <v>Download Google Earth KMZ</v>
      </c>
      <c r="C152" s="50" t="str">
        <f>HYPERLINK(CONCATENATE("HTTPS://www.wasatchmountainclub.org/hike/gpx/"&amp;(SUBSTITUTE(SUBSTITUTE(A152, ".", "")," ","_"))&amp;".gpx"),"Download GPS files")</f>
        <v>Download GPS files</v>
      </c>
    </row>
    <row r="153" spans="1:3" x14ac:dyDescent="0.3">
      <c r="A153" s="2" t="str">
        <f>(Hikes!A153)</f>
        <v>WHITE BALDY FROM RED PINE.</v>
      </c>
      <c r="B153" s="50" t="str">
        <f>HYPERLINK(CONCATENATE("HTTPS://www.wasatchmountainclub.org/hike/kmz/"&amp;(SUBSTITUTE(SUBSTITUTE(A153, ".", "")," ","_"))&amp;".kmz"),"Download Google Earth KMZ")</f>
        <v>Download Google Earth KMZ</v>
      </c>
      <c r="C153" s="50" t="str">
        <f>HYPERLINK(CONCATENATE("HTTPS://www.wasatchmountainclub.org/hike/gpx/"&amp;(SUBSTITUTE(SUBSTITUTE(A153, ".", "")," ","_"))&amp;".gpx"),"Download GPS files")</f>
        <v>Download GPS files</v>
      </c>
    </row>
    <row r="154" spans="1:3" x14ac:dyDescent="0.3">
      <c r="A154" s="2" t="str">
        <f>(Hikes!A154)</f>
        <v>WHITE BALDY FROM WHITE PINE.</v>
      </c>
      <c r="B154" s="50" t="str">
        <f>HYPERLINK(CONCATENATE("HTTPS://www.wasatchmountainclub.org/hike/kmz/"&amp;(SUBSTITUTE(SUBSTITUTE(A154, ".", "")," ","_"))&amp;".kmz"),"Download Google Earth KMZ")</f>
        <v>Download Google Earth KMZ</v>
      </c>
      <c r="C154" s="50" t="str">
        <f>HYPERLINK(CONCATENATE("HTTPS://www.wasatchmountainclub.org/hike/gpx/"&amp;(SUBSTITUTE(SUBSTITUTE(A154, ".", "")," ","_"))&amp;".gpx"),"Download GPS files")</f>
        <v>Download GPS files</v>
      </c>
    </row>
    <row r="155" spans="1:3" x14ac:dyDescent="0.3">
      <c r="A155" s="2" t="str">
        <f>(Hikes!A155)</f>
        <v>WHITE FIR PASS FROM BOWMAN FORK.</v>
      </c>
      <c r="B155" s="50" t="str">
        <f>HYPERLINK(CONCATENATE("HTTPS://www.wasatchmountainclub.org/hike/kmz/"&amp;(SUBSTITUTE(SUBSTITUTE(A155, ".", "")," ","_"))&amp;".kmz"),"Download Google Earth KMZ")</f>
        <v>Download Google Earth KMZ</v>
      </c>
      <c r="C155" s="50" t="str">
        <f>HYPERLINK(CONCATENATE("HTTPS://www.wasatchmountainclub.org/hike/gpx/"&amp;(SUBSTITUTE(SUBSTITUTE(A155, ".", "")," ","_"))&amp;".gpx"),"Download GPS files")</f>
        <v>Download GPS files</v>
      </c>
    </row>
    <row r="156" spans="1:3" x14ac:dyDescent="0.3">
      <c r="A156" s="2" t="str">
        <f>(Hikes!A156)</f>
        <v>WHITE PINE LAKE FROM WHITE PINE TR.</v>
      </c>
      <c r="B156" s="50" t="str">
        <f>HYPERLINK(CONCATENATE("HTTPS://www.wasatchmountainclub.org/hike/kmz/"&amp;(SUBSTITUTE(SUBSTITUTE(A156, ".", "")," ","_"))&amp;".kmz"),"Download Google Earth KMZ")</f>
        <v>Download Google Earth KMZ</v>
      </c>
      <c r="C156" s="50" t="str">
        <f>HYPERLINK(CONCATENATE("HTTPS://www.wasatchmountainclub.org/hike/gpx/"&amp;(SUBSTITUTE(SUBSTITUTE(A156, ".", "")," ","_"))&amp;".gpx"),"Download GPS files")</f>
        <v>Download GPS files</v>
      </c>
    </row>
    <row r="157" spans="1:3" x14ac:dyDescent="0.3">
      <c r="A157" s="2" t="str">
        <f>(Hikes!A157)</f>
        <v>WILDCAT RIDGE (OLYMPUS TO RAYMOND) FROM MT OLYMPUS TH.</v>
      </c>
      <c r="B157" s="50" t="str">
        <f>HYPERLINK(CONCATENATE("HTTPS://www.wasatchmountainclub.org/hike/kmz/"&amp;(SUBSTITUTE(SUBSTITUTE(A157, ".", "")," ","_"))&amp;".kmz"),"Download Google Earth KMZ")</f>
        <v>Download Google Earth KMZ</v>
      </c>
      <c r="C157" s="50" t="str">
        <f>HYPERLINK(CONCATENATE("HTTPS://www.wasatchmountainclub.org/hike/gpx/"&amp;(SUBSTITUTE(SUBSTITUTE(A157, ".", "")," ","_"))&amp;".gpx"),"Download GPS files")</f>
        <v>Download GPS files</v>
      </c>
    </row>
    <row r="158" spans="1:3" x14ac:dyDescent="0.3">
      <c r="A158" s="2" t="str">
        <f>(Hikes!A158)</f>
        <v>WILLOW LAKE FROM WILLOW HEIGHTS TH.</v>
      </c>
      <c r="B158" s="50" t="str">
        <f>HYPERLINK(CONCATENATE("HTTPS://www.wasatchmountainclub.org/hike/kmz/"&amp;(SUBSTITUTE(SUBSTITUTE(A158, ".", "")," ","_"))&amp;".kmz"),"Download Google Earth KMZ")</f>
        <v>Download Google Earth KMZ</v>
      </c>
      <c r="C158" s="50" t="str">
        <f>HYPERLINK(CONCATENATE("HTTPS://www.wasatchmountainclub.org/hike/gpx/"&amp;(SUBSTITUTE(SUBSTITUTE(A158, ".", "")," ","_"))&amp;".gpx"),"Download GPS files")</f>
        <v>Download GPS files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CoverSheet</vt:lpstr>
      <vt:lpstr>Hikes</vt:lpstr>
      <vt:lpstr>DownloadFiles</vt:lpstr>
      <vt:lpstr>HikeName</vt:lpstr>
      <vt:lpstr>Hikes!Print_Area</vt:lpstr>
      <vt:lpstr>Hikes!Print_Titles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Bret Mathews</cp:lastModifiedBy>
  <cp:lastPrinted>2012-09-17T18:52:57Z</cp:lastPrinted>
  <dcterms:created xsi:type="dcterms:W3CDTF">2011-08-07T19:19:30Z</dcterms:created>
  <dcterms:modified xsi:type="dcterms:W3CDTF">2023-06-15T10:44:42Z</dcterms:modified>
</cp:coreProperties>
</file>